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https://fusion4business-my.sharepoint.com/personal/joyce_fusion4business_com/Documents/BOOK and TV IDEAS/Profit Freedom BOOK/BOOK INFO/Bonus info/"/>
    </mc:Choice>
  </mc:AlternateContent>
  <xr:revisionPtr revIDLastSave="21" documentId="8_{1C23259B-D8DE-4EE0-9776-55458840E6ED}" xr6:coauthVersionLast="47" xr6:coauthVersionMax="47" xr10:uidLastSave="{471C5191-4D24-40CF-B67B-307202C2C2C1}"/>
  <bookViews>
    <workbookView xWindow="-120" yWindow="-120" windowWidth="19440" windowHeight="11160" xr2:uid="{DB47C40B-F92E-46E9-B39C-CAC471C8AF92}"/>
  </bookViews>
  <sheets>
    <sheet name="LABOUR COSTING (FORM)" sheetId="4" r:id="rId1"/>
    <sheet name="LABOUR COSTING example"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3" i="4" l="1"/>
  <c r="I12" i="1" l="1"/>
  <c r="J12" i="1" s="1"/>
  <c r="F12" i="1"/>
  <c r="G12" i="1" s="1"/>
  <c r="H12" i="1" s="1"/>
  <c r="J11" i="1"/>
  <c r="K11" i="1" s="1"/>
  <c r="I11" i="1"/>
  <c r="F11" i="1"/>
  <c r="G11" i="1" s="1"/>
  <c r="H11" i="1" s="1"/>
  <c r="I10" i="1"/>
  <c r="J10" i="1" s="1"/>
  <c r="F10" i="1"/>
  <c r="G10" i="1" s="1"/>
  <c r="H10" i="1" s="1"/>
  <c r="C13" i="1"/>
  <c r="D13" i="1"/>
  <c r="I13" i="1"/>
  <c r="I9" i="4"/>
  <c r="I8" i="4"/>
  <c r="I7" i="4"/>
  <c r="F9" i="4"/>
  <c r="F8" i="4"/>
  <c r="F7" i="4"/>
  <c r="E10" i="4"/>
  <c r="C37" i="1"/>
  <c r="G20" i="1"/>
  <c r="K10" i="1" l="1"/>
  <c r="D22" i="1"/>
  <c r="K12" i="1"/>
  <c r="D24" i="1"/>
  <c r="D23" i="1"/>
  <c r="F13" i="1"/>
  <c r="J13" i="1"/>
  <c r="K13" i="1"/>
  <c r="H13" i="1"/>
  <c r="G13" i="1"/>
  <c r="C144" i="4"/>
  <c r="G97" i="4"/>
  <c r="G96" i="4"/>
  <c r="E73" i="4"/>
  <c r="E67" i="4"/>
  <c r="J37" i="4"/>
  <c r="J36" i="4"/>
  <c r="J35" i="4"/>
  <c r="F35" i="4"/>
  <c r="F36" i="4" s="1"/>
  <c r="F37" i="4" s="1"/>
  <c r="G34" i="4"/>
  <c r="G36" i="4" s="1"/>
  <c r="F10" i="4"/>
  <c r="D10" i="4"/>
  <c r="C10" i="4"/>
  <c r="B80" i="4" s="1"/>
  <c r="G9" i="4"/>
  <c r="H9" i="4" s="1"/>
  <c r="J8" i="4"/>
  <c r="G8" i="4"/>
  <c r="H8" i="4" s="1"/>
  <c r="J7" i="4"/>
  <c r="C35" i="4" s="1"/>
  <c r="G7" i="4"/>
  <c r="H7" i="4" s="1"/>
  <c r="H62" i="1"/>
  <c r="H61" i="1"/>
  <c r="E22" i="1"/>
  <c r="B51" i="1"/>
  <c r="G21" i="1"/>
  <c r="F22" i="1"/>
  <c r="F23" i="1" s="1"/>
  <c r="F24" i="1" s="1"/>
  <c r="J22" i="1"/>
  <c r="J23" i="1"/>
  <c r="J24" i="1"/>
  <c r="C43" i="1"/>
  <c r="J110" i="1"/>
  <c r="J112" i="1"/>
  <c r="K8" i="4" l="1"/>
  <c r="C36" i="4"/>
  <c r="H36" i="4" s="1"/>
  <c r="H63" i="1"/>
  <c r="G98" i="4"/>
  <c r="D35" i="4"/>
  <c r="F80" i="4"/>
  <c r="F51" i="1"/>
  <c r="H22" i="1"/>
  <c r="H10" i="4"/>
  <c r="K7" i="4"/>
  <c r="G35" i="4"/>
  <c r="G37" i="4"/>
  <c r="G10" i="4"/>
  <c r="I10" i="4"/>
  <c r="J9" i="4"/>
  <c r="G22" i="1"/>
  <c r="G23" i="1"/>
  <c r="G24" i="1"/>
  <c r="C118" i="1"/>
  <c r="K9" i="4" l="1"/>
  <c r="C37" i="4"/>
  <c r="D36" i="4"/>
  <c r="I36" i="4" s="1"/>
  <c r="K36" i="4" s="1"/>
  <c r="L8" i="4" s="1"/>
  <c r="H35" i="4"/>
  <c r="I35" i="4" s="1"/>
  <c r="K35" i="4" s="1"/>
  <c r="L7" i="4" s="1"/>
  <c r="I22" i="1"/>
  <c r="K22" i="1" s="1"/>
  <c r="L10" i="1" s="1"/>
  <c r="E24" i="1"/>
  <c r="H24" i="1"/>
  <c r="K10" i="4"/>
  <c r="D77" i="4"/>
  <c r="F77" i="4" s="1"/>
  <c r="I73" i="4" s="1"/>
  <c r="H67" i="4"/>
  <c r="I67" i="4" s="1"/>
  <c r="J10" i="4"/>
  <c r="F37" i="1"/>
  <c r="G37" i="1" s="1"/>
  <c r="B47" i="1"/>
  <c r="D47" i="1" s="1"/>
  <c r="G43" i="1" s="1"/>
  <c r="H23" i="1"/>
  <c r="E23" i="1"/>
  <c r="N11" i="1" l="1"/>
  <c r="N10" i="1"/>
  <c r="N12" i="1"/>
  <c r="M10" i="1"/>
  <c r="M12" i="1"/>
  <c r="M11" i="1"/>
  <c r="H37" i="4"/>
  <c r="D37" i="4"/>
  <c r="I24" i="1"/>
  <c r="K24" i="1" s="1"/>
  <c r="L12" i="1" s="1"/>
  <c r="I23" i="1"/>
  <c r="K23" i="1" s="1"/>
  <c r="L11" i="1" s="1"/>
  <c r="M8" i="4"/>
  <c r="M9" i="4"/>
  <c r="M7" i="4"/>
  <c r="N7" i="4"/>
  <c r="N8" i="4"/>
  <c r="N9" i="4"/>
  <c r="M13" i="1" l="1"/>
  <c r="O11" i="1"/>
  <c r="P11" i="1" s="1"/>
  <c r="Q11" i="1" s="1"/>
  <c r="O12" i="1"/>
  <c r="P12" i="1" s="1"/>
  <c r="Q12" i="1" s="1"/>
  <c r="O10" i="1"/>
  <c r="P10" i="1" s="1"/>
  <c r="Q10" i="1" s="1"/>
  <c r="I37" i="4"/>
  <c r="K37" i="4" s="1"/>
  <c r="L9" i="4" s="1"/>
  <c r="L10" i="4" s="1"/>
  <c r="N13" i="1"/>
  <c r="L13" i="1"/>
  <c r="N10" i="4"/>
  <c r="M10" i="4"/>
  <c r="O7" i="4"/>
  <c r="P7" i="4" s="1"/>
  <c r="O8" i="4"/>
  <c r="P8" i="4" s="1"/>
  <c r="Q8" i="4" s="1"/>
  <c r="O9" i="4" l="1"/>
  <c r="P9" i="4" s="1"/>
  <c r="Q9" i="4" s="1"/>
  <c r="P13" i="1"/>
  <c r="Q13" i="1"/>
  <c r="O13" i="1"/>
  <c r="P10" i="4"/>
  <c r="Q7" i="4"/>
  <c r="O10" i="4"/>
  <c r="Q10" i="4" l="1"/>
</calcChain>
</file>

<file path=xl/sharedStrings.xml><?xml version="1.0" encoding="utf-8"?>
<sst xmlns="http://schemas.openxmlformats.org/spreadsheetml/2006/main" count="258" uniqueCount="151">
  <si>
    <t>Social Insurance</t>
  </si>
  <si>
    <t>Health Insurance</t>
  </si>
  <si>
    <t>Pension</t>
  </si>
  <si>
    <t>Rent</t>
  </si>
  <si>
    <t>Phone</t>
  </si>
  <si>
    <t>Utilities</t>
  </si>
  <si>
    <t>ALL OVERHEAD COSTS per month</t>
  </si>
  <si>
    <t>HOURLY RATE</t>
  </si>
  <si>
    <t>Electrician</t>
  </si>
  <si>
    <t>Manager</t>
  </si>
  <si>
    <t>MISCELLANEOUS **</t>
  </si>
  <si>
    <t>Employer's cost - 1/2 of at least HIP coverage</t>
  </si>
  <si>
    <t>TOTAL</t>
  </si>
  <si>
    <t xml:space="preserve"> </t>
  </si>
  <si>
    <t>20 days per month</t>
  </si>
  <si>
    <t>Any other thing like meals for them etc.?</t>
  </si>
  <si>
    <t xml:space="preserve">** Note </t>
  </si>
  <si>
    <t>Then you can combine and average them as a "Blended" rate</t>
  </si>
  <si>
    <t>Also be aware If you have 2 persons at $40 per hour and 3 at $30 per hour</t>
  </si>
  <si>
    <t># of employees</t>
  </si>
  <si>
    <t>Avg "blended" rate</t>
  </si>
  <si>
    <t xml:space="preserve">NOTE: OHD BREAK EVEN </t>
  </si>
  <si>
    <t>If carpenters  at different rates you can show them separately</t>
  </si>
  <si>
    <t>Total needed to cover all the costs - per day</t>
  </si>
  <si>
    <t>Total Hourly Rate X hours per week x 4</t>
  </si>
  <si>
    <t>Permits Licenses</t>
  </si>
  <si>
    <t>LABOUR COSTING EXAMPLE</t>
  </si>
  <si>
    <t xml:space="preserve">Insurances </t>
  </si>
  <si>
    <t>DIRECT COSTS</t>
  </si>
  <si>
    <t>Labour</t>
  </si>
  <si>
    <t xml:space="preserve">  Carpenter</t>
  </si>
  <si>
    <t xml:space="preserve">  Electrician</t>
  </si>
  <si>
    <t xml:space="preserve">  Manager</t>
  </si>
  <si>
    <t>Total per Week</t>
  </si>
  <si>
    <t>Total Per Month</t>
  </si>
  <si>
    <t>GOVERNMENT OBLIGATIONS</t>
  </si>
  <si>
    <t>OVERHEAD - FIXED COSTS (Detail)</t>
  </si>
  <si>
    <t>OVERHEAD  - VARIABLE COSTS (Detail)</t>
  </si>
  <si>
    <t>TOTAL WEEKLY COST</t>
  </si>
  <si>
    <t>Carpenter</t>
  </si>
  <si>
    <t>PR Tax</t>
  </si>
  <si>
    <t>Hours per week</t>
  </si>
  <si>
    <t>Weekly</t>
  </si>
  <si>
    <t>ONE TIME</t>
  </si>
  <si>
    <t>MONTHLY</t>
  </si>
  <si>
    <t>Training</t>
  </si>
  <si>
    <t>Uniforms/PPE</t>
  </si>
  <si>
    <t># staff</t>
  </si>
  <si>
    <t>Hours per Month</t>
  </si>
  <si>
    <t>OVERHEAD  COSTS</t>
  </si>
  <si>
    <t>(a)</t>
  </si>
  <si>
    <t>Hours per month</t>
  </si>
  <si>
    <t>TOTAL VARIABLE COSTS</t>
  </si>
  <si>
    <t>Hours per week all employees</t>
  </si>
  <si>
    <t>TOTAL HOURLY LABOUR RATE</t>
  </si>
  <si>
    <t>Therefore, If there are 2 persons at $40 per hour and 3 at $30 per hour</t>
  </si>
  <si>
    <t>life of the contract (total hours that the contract is expected to continue)</t>
  </si>
  <si>
    <t>Number of months of the contract/project</t>
  </si>
  <si>
    <t>FIXED COST OHD RATE PER HOUR</t>
  </si>
  <si>
    <t>ONE TIME OHD COST PER HOUR</t>
  </si>
  <si>
    <t>(a) =</t>
  </si>
  <si>
    <t>FOR REFERENCE</t>
  </si>
  <si>
    <t>VARIABLE OVERHEAD HOURLY RATE</t>
  </si>
  <si>
    <t>Variable Overhead Rate per Hour</t>
  </si>
  <si>
    <t>Fixed Overhead Rate Per Hour</t>
  </si>
  <si>
    <t>One Time Fixed Cost Per Hour</t>
  </si>
  <si>
    <t xml:space="preserve"> divided by the total hours over a 4 month contract</t>
  </si>
  <si>
    <t>ASSUMPTIONS</t>
  </si>
  <si>
    <t>Cost of social insurance (based on monthly at 4 weeks per month)</t>
  </si>
  <si>
    <t xml:space="preserve"> Employees eligible for Pension and at the 5% rate</t>
  </si>
  <si>
    <t>Employer's portion of Payroll taxes (Using the lowest rate)</t>
  </si>
  <si>
    <t>Profit %</t>
  </si>
  <si>
    <t>FINAL HOURLY LABOUR RATE</t>
  </si>
  <si>
    <t xml:space="preserve">  Manager (Owner)</t>
  </si>
  <si>
    <t>TYPE OF EMPLOYEE</t>
  </si>
  <si>
    <t>INSTRUCTIONS FOR MANUAL COMPUTATIONS</t>
  </si>
  <si>
    <t>(A)</t>
  </si>
  <si>
    <t>(B)</t>
  </si>
  <si>
    <t>(D)</t>
  </si>
  <si>
    <t>('E)</t>
  </si>
  <si>
    <t>('C)</t>
  </si>
  <si>
    <t>(F)</t>
  </si>
  <si>
    <t>(G)</t>
  </si>
  <si>
    <t>(H)</t>
  </si>
  <si>
    <t>(I)</t>
  </si>
  <si>
    <t>(J)</t>
  </si>
  <si>
    <t>(K)</t>
  </si>
  <si>
    <t>(L)</t>
  </si>
  <si>
    <t>(M)</t>
  </si>
  <si>
    <t>(N)</t>
  </si>
  <si>
    <t>The number of employees in each category</t>
  </si>
  <si>
    <t>The rate of pay for each employee or the Blended Rate if more than one of that type is averaged in this number  Or a separate line for each type can be used</t>
  </si>
  <si>
    <t>The number of hours that each type or person will work</t>
  </si>
  <si>
    <t>Hours per Week</t>
  </si>
  <si>
    <t>TTL Hours per week all employees</t>
  </si>
  <si>
    <r>
      <rPr>
        <b/>
        <sz val="11"/>
        <color rgb="FFFF0000"/>
        <rFont val="Calibri"/>
        <family val="2"/>
        <scheme val="minor"/>
      </rPr>
      <t>MULTIPLY</t>
    </r>
    <r>
      <rPr>
        <sz val="11"/>
        <color theme="1"/>
        <rFont val="Calibri"/>
        <family val="2"/>
        <scheme val="minor"/>
      </rPr>
      <t xml:space="preserve"> the number of hours for all employees from (D) by 4, for the number of weeks in (most) months.  (D) X 4 =(E)</t>
    </r>
  </si>
  <si>
    <t>TOTAL DAILY COST</t>
  </si>
  <si>
    <t>Hours Per Day</t>
  </si>
  <si>
    <t>(O)</t>
  </si>
  <si>
    <r>
      <rPr>
        <b/>
        <sz val="11"/>
        <color rgb="FFFF0000"/>
        <rFont val="Calibri"/>
        <family val="2"/>
        <scheme val="minor"/>
      </rPr>
      <t xml:space="preserve">MULTIPLY </t>
    </r>
    <r>
      <rPr>
        <sz val="11"/>
        <color theme="1"/>
        <rFont val="Calibri"/>
        <family val="2"/>
        <scheme val="minor"/>
      </rPr>
      <t>the number of hours worked per day by 5 for the total hours per week.  Or INPUT this if your persons work a flat number of hours per week vs. daily X 5 (C x 5)</t>
    </r>
  </si>
  <si>
    <r>
      <rPr>
        <b/>
        <sz val="11"/>
        <color rgb="FFFF0000"/>
        <rFont val="Calibri"/>
        <family val="2"/>
        <scheme val="minor"/>
      </rPr>
      <t>MULTIPLY</t>
    </r>
    <r>
      <rPr>
        <sz val="11"/>
        <color theme="1"/>
        <rFont val="Calibri"/>
        <family val="2"/>
        <scheme val="minor"/>
      </rPr>
      <t xml:space="preserve"> the number of hours X the number of employees in this category/type to get the Hours per week for all employees ((D) X (A) =(E))</t>
    </r>
  </si>
  <si>
    <r>
      <rPr>
        <b/>
        <sz val="11"/>
        <color rgb="FFFF0000"/>
        <rFont val="Calibri"/>
        <family val="2"/>
        <scheme val="minor"/>
      </rPr>
      <t>MULTIPLY</t>
    </r>
    <r>
      <rPr>
        <sz val="11"/>
        <color theme="1"/>
        <rFont val="Calibri"/>
        <family val="2"/>
        <scheme val="minor"/>
      </rPr>
      <t xml:space="preserve"> the number of hours for all employees from (E) by 4, for the number of weeks in (most) months to get the Hours Per Month To get the Total Hours to be worked for the Month.  (E) X 4 =(F)</t>
    </r>
  </si>
  <si>
    <r>
      <rPr>
        <b/>
        <sz val="11"/>
        <color rgb="FFFF0000"/>
        <rFont val="Calibri"/>
        <family val="2"/>
        <scheme val="minor"/>
      </rPr>
      <t>MULTIPLY</t>
    </r>
    <r>
      <rPr>
        <sz val="11"/>
        <color theme="1"/>
        <rFont val="Calibri"/>
        <family val="2"/>
        <scheme val="minor"/>
      </rPr>
      <t xml:space="preserve"> the daily rate in (G) by 5 to get the weekly rate   (G) X 5 =(H)</t>
    </r>
  </si>
  <si>
    <r>
      <rPr>
        <b/>
        <sz val="11"/>
        <color rgb="FFFF0000"/>
        <rFont val="Calibri"/>
        <family val="2"/>
        <scheme val="minor"/>
      </rPr>
      <t>MULTIPLY</t>
    </r>
    <r>
      <rPr>
        <sz val="11"/>
        <color theme="1"/>
        <rFont val="Calibri"/>
        <family val="2"/>
        <scheme val="minor"/>
      </rPr>
      <t xml:space="preserve"> the weekly rate in (H) by 4 to get the monthly rate   (H) X 4 =(I)</t>
    </r>
  </si>
  <si>
    <t>ONE TIME Cost for items  - the same for employee</t>
  </si>
  <si>
    <r>
      <rPr>
        <b/>
        <sz val="11"/>
        <color rgb="FFFF0000"/>
        <rFont val="Calibri"/>
        <family val="2"/>
        <scheme val="minor"/>
      </rPr>
      <t>ADD</t>
    </r>
    <r>
      <rPr>
        <sz val="11"/>
        <color theme="1"/>
        <rFont val="Calibri"/>
        <family val="2"/>
        <scheme val="minor"/>
      </rPr>
      <t xml:space="preserve"> the TOTAL rate (M) and the Profit (N) to get the FINAL LABOUR RATE (O)</t>
    </r>
  </si>
  <si>
    <r>
      <rPr>
        <b/>
        <sz val="11"/>
        <color rgb="FFFF0000"/>
        <rFont val="Calibri"/>
        <family val="2"/>
        <scheme val="minor"/>
      </rPr>
      <t xml:space="preserve">ADD </t>
    </r>
    <r>
      <rPr>
        <sz val="11"/>
        <color theme="1"/>
        <rFont val="Calibri"/>
        <family val="2"/>
        <scheme val="minor"/>
      </rPr>
      <t>- The total of the rate paid (B), plus variable overhead (J), plus fixed overhead (K) and one time cost (L)  to get the TOTAL RATE (M)</t>
    </r>
  </si>
  <si>
    <r>
      <rPr>
        <b/>
        <sz val="11"/>
        <color rgb="FFFF0000"/>
        <rFont val="Calibri"/>
        <family val="2"/>
        <scheme val="minor"/>
      </rPr>
      <t xml:space="preserve">MULTIPLY </t>
    </r>
    <r>
      <rPr>
        <sz val="11"/>
        <color theme="1"/>
        <rFont val="Calibri"/>
        <family val="2"/>
        <scheme val="minor"/>
      </rPr>
      <t>- Total Rate (M) X the profit percentage (You can determine the profit percentage, in this example we use 5%) to compute  the profit. ((M) x 5% = ( N) )</t>
    </r>
  </si>
  <si>
    <t xml:space="preserve"> (1) OVERHEAD  - VARIABLE COSTS (Detail)</t>
  </si>
  <si>
    <t>(2) OVERHEAD - FIXED COSTS (Detail)</t>
  </si>
  <si>
    <t>( Q)</t>
  </si>
  <si>
    <t>(S)</t>
  </si>
  <si>
    <t>(T)</t>
  </si>
  <si>
    <t>(U)</t>
  </si>
  <si>
    <t>(V)</t>
  </si>
  <si>
    <t>('R)</t>
  </si>
  <si>
    <t>(P)</t>
  </si>
  <si>
    <t>(Q)</t>
  </si>
  <si>
    <t>(3) BLENDED RATE</t>
  </si>
  <si>
    <t>(W)</t>
  </si>
  <si>
    <t>(X)</t>
  </si>
  <si>
    <t>(Y)</t>
  </si>
  <si>
    <t>WEEKLY COST</t>
  </si>
  <si>
    <t>Weekly Pay</t>
  </si>
  <si>
    <t>Weekly Social Insurance Rate (Employer's portion)</t>
  </si>
  <si>
    <r>
      <t xml:space="preserve">In this exanple HIP Insurance is used. $429.24 per month,. Employer's portion (1/2) $214.62.  </t>
    </r>
    <r>
      <rPr>
        <b/>
        <sz val="11"/>
        <color rgb="FFFF0000"/>
        <rFont val="Calibri"/>
        <family val="2"/>
        <scheme val="minor"/>
      </rPr>
      <t>DIVIDE</t>
    </r>
    <r>
      <rPr>
        <sz val="11"/>
        <color theme="1"/>
        <rFont val="Calibri"/>
        <family val="2"/>
        <scheme val="minor"/>
      </rPr>
      <t xml:space="preserve"> the employer's monthly cost by 4 (for 4 weeks of the month) = (R) </t>
    </r>
  </si>
  <si>
    <r>
      <rPr>
        <b/>
        <sz val="11"/>
        <color rgb="FFFF0000"/>
        <rFont val="Calibri"/>
        <family val="2"/>
        <scheme val="minor"/>
      </rPr>
      <t xml:space="preserve">MULTIPLY </t>
    </r>
    <r>
      <rPr>
        <sz val="11"/>
        <color theme="1"/>
        <rFont val="Calibri"/>
        <family val="2"/>
        <scheme val="minor"/>
      </rPr>
      <t>the Weekly Rate by 5$ to obtain the pension amount.  (5% used as the standard pension rate)</t>
    </r>
  </si>
  <si>
    <r>
      <rPr>
        <b/>
        <sz val="11"/>
        <color rgb="FFFF0000"/>
        <rFont val="Calibri"/>
        <family val="2"/>
        <scheme val="minor"/>
      </rPr>
      <t>MULTIPLY</t>
    </r>
    <r>
      <rPr>
        <sz val="11"/>
        <color theme="1"/>
        <rFont val="Calibri"/>
        <family val="2"/>
        <scheme val="minor"/>
      </rPr>
      <t xml:space="preserve"> the Employer's PR Tax Rate by the weekly pay ((H) X (1.75% for this example) = (P))</t>
    </r>
  </si>
  <si>
    <r>
      <rPr>
        <b/>
        <sz val="11"/>
        <color rgb="FFFF0000"/>
        <rFont val="Calibri"/>
        <family val="2"/>
        <scheme val="minor"/>
      </rPr>
      <t xml:space="preserve">ADD </t>
    </r>
    <r>
      <rPr>
        <sz val="11"/>
        <color theme="1"/>
        <rFont val="Calibri"/>
        <family val="2"/>
        <scheme val="minor"/>
      </rPr>
      <t>- PR Tax, Social Insurance, Health Insurance and Pension to compute tht TOTAL Variable Costs for the Week</t>
    </r>
  </si>
  <si>
    <r>
      <rPr>
        <b/>
        <sz val="11"/>
        <color rgb="FFFF0000"/>
        <rFont val="Calibri"/>
        <family val="2"/>
        <scheme val="minor"/>
      </rPr>
      <t>DIVIDE</t>
    </r>
    <r>
      <rPr>
        <sz val="11"/>
        <color theme="1"/>
        <rFont val="Calibri"/>
        <family val="2"/>
        <scheme val="minor"/>
      </rPr>
      <t xml:space="preserve"> the Total Variable costs (T) By the total hours for the Weej  (From (D) above) to arrive at the VARIABLE OVERHEAD HOURLY RATE to use the the overall conputation (above)</t>
    </r>
  </si>
  <si>
    <t>VARIABLE OVERHEAD RATE (see (U) below) per each type of employee</t>
  </si>
  <si>
    <t>(Z)</t>
  </si>
  <si>
    <t>(AA)</t>
  </si>
  <si>
    <r>
      <rPr>
        <b/>
        <sz val="11"/>
        <color rgb="FFFF0000"/>
        <rFont val="Calibri"/>
        <family val="2"/>
        <scheme val="minor"/>
      </rPr>
      <t xml:space="preserve">ADD </t>
    </r>
    <r>
      <rPr>
        <sz val="11"/>
        <color theme="1"/>
        <rFont val="Calibri"/>
        <family val="2"/>
        <scheme val="minor"/>
      </rPr>
      <t>All the Fixed Overhead costs for the month</t>
    </r>
  </si>
  <si>
    <r>
      <rPr>
        <b/>
        <sz val="11"/>
        <color rgb="FFFF0000"/>
        <rFont val="Calibri"/>
        <family val="2"/>
        <scheme val="minor"/>
      </rPr>
      <t xml:space="preserve">DIVIDE </t>
    </r>
    <r>
      <rPr>
        <sz val="11"/>
        <color theme="1"/>
        <rFont val="Calibri"/>
        <family val="2"/>
        <scheme val="minor"/>
      </rPr>
      <t>The total overhead costs (V) by the hours per month (From (F) above) for the FIXED RATE OVERHEAD PER HOUR RATE</t>
    </r>
  </si>
  <si>
    <t>FIXED OVERHEAD RATE (see (W) below) same for each type of employee</t>
  </si>
  <si>
    <t>(J)/(U)</t>
  </si>
  <si>
    <t>(K)/(W)</t>
  </si>
  <si>
    <r>
      <rPr>
        <b/>
        <sz val="11"/>
        <color rgb="FFFF0000"/>
        <rFont val="Calibri"/>
        <family val="2"/>
        <scheme val="minor"/>
      </rPr>
      <t>DIVIDE</t>
    </r>
    <r>
      <rPr>
        <sz val="11"/>
        <color theme="1"/>
        <rFont val="Calibri"/>
        <family val="2"/>
        <scheme val="minor"/>
      </rPr>
      <t xml:space="preserve"> the total of the one time costs (X) by the total number of hours that will be worked for the life of the contract (AA) for the hourly rate for one time costs (X)l  (X0+)/ (AA) = (Y)</t>
    </r>
  </si>
  <si>
    <r>
      <rPr>
        <b/>
        <sz val="11"/>
        <color rgb="FFFF0000"/>
        <rFont val="Calibri"/>
        <family val="2"/>
        <scheme val="minor"/>
      </rPr>
      <t>ADD</t>
    </r>
    <r>
      <rPr>
        <sz val="11"/>
        <color theme="1"/>
        <rFont val="Calibri"/>
        <family val="2"/>
        <scheme val="minor"/>
      </rPr>
      <t xml:space="preserve"> any one time costs that will be required for the enployees to begin</t>
    </r>
  </si>
  <si>
    <t>Insert the number of months that the contact will cover (4)</t>
  </si>
  <si>
    <r>
      <rPr>
        <b/>
        <sz val="11"/>
        <color rgb="FFFF0000"/>
        <rFont val="Calibri"/>
        <family val="2"/>
        <scheme val="minor"/>
      </rPr>
      <t>MULTIPLY</t>
    </r>
    <r>
      <rPr>
        <sz val="11"/>
        <color theme="1"/>
        <rFont val="Calibri"/>
        <family val="2"/>
        <scheme val="minor"/>
      </rPr>
      <t xml:space="preserve"> this by the number of hours the enployees will workj </t>
    </r>
  </si>
  <si>
    <t>Total one time divided by number of staff as an alternative costing</t>
  </si>
  <si>
    <t>If there are multiple persons of the same type paid  at different rates you can show them separately</t>
  </si>
  <si>
    <t>Or you can combine and average them as a "Blended" rate</t>
  </si>
  <si>
    <t>Total Hourly Rate X hours per week X 4</t>
  </si>
  <si>
    <t>PLEASE NOTE: Use of this spreadsheet/these computations does not guarantee success in the prequalification process.  Use of the spreadsheet and formulas is at your choice and discretion and to ensure it meets the needs and provides the results you intend.</t>
  </si>
  <si>
    <t>Colored cells are those where you can enter information, others are formulas</t>
  </si>
  <si>
    <t>EXAMPLE WITH BERMUDA GOVERNMENT OBLIGATIONS</t>
  </si>
  <si>
    <t>Health Insurance *</t>
  </si>
  <si>
    <t xml:space="preserve">* Total Health insurance; assume employer paying half employee paying half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</si>
</sst>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4"/>
      <color theme="1"/>
      <name val="Calibri"/>
      <family val="2"/>
      <scheme val="minor"/>
    </font>
    <font>
      <sz val="12"/>
      <color theme="1"/>
      <name val="Calibri"/>
      <family val="2"/>
      <scheme val="minor"/>
    </font>
    <font>
      <b/>
      <sz val="11"/>
      <color rgb="FFFF0000"/>
      <name val="Calibri"/>
      <family val="2"/>
      <scheme val="minor"/>
    </font>
    <font>
      <b/>
      <sz val="11"/>
      <name val="Calibri"/>
      <family val="2"/>
      <scheme val="minor"/>
    </font>
    <font>
      <b/>
      <sz val="10"/>
      <color theme="1"/>
      <name val="Calibri"/>
      <family val="2"/>
      <scheme val="minor"/>
    </font>
    <font>
      <sz val="10"/>
      <color theme="1"/>
      <name val="Calibri"/>
      <family val="2"/>
      <scheme val="minor"/>
    </font>
  </fonts>
  <fills count="6">
    <fill>
      <patternFill patternType="none"/>
    </fill>
    <fill>
      <patternFill patternType="gray125"/>
    </fill>
    <fill>
      <patternFill patternType="solid">
        <fgColor theme="2"/>
        <bgColor indexed="64"/>
      </patternFill>
    </fill>
    <fill>
      <patternFill patternType="solid">
        <fgColor theme="7" tint="0.39997558519241921"/>
        <bgColor indexed="64"/>
      </patternFill>
    </fill>
    <fill>
      <patternFill patternType="solid">
        <fgColor rgb="FFFFFF00"/>
        <bgColor indexed="64"/>
      </patternFill>
    </fill>
    <fill>
      <patternFill patternType="solid">
        <fgColor rgb="FFFFC000"/>
        <bgColor indexed="64"/>
      </patternFill>
    </fill>
  </fills>
  <borders count="2">
    <border>
      <left/>
      <right/>
      <top/>
      <bottom/>
      <diagonal/>
    </border>
    <border>
      <left/>
      <right/>
      <top style="thin">
        <color indexed="64"/>
      </top>
      <bottom style="double">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4">
    <xf numFmtId="0" fontId="0" fillId="0" borderId="0" xfId="0"/>
    <xf numFmtId="0" fontId="0" fillId="0" borderId="0" xfId="0" applyAlignment="1">
      <alignment wrapText="1"/>
    </xf>
    <xf numFmtId="44" fontId="0" fillId="0" borderId="0" xfId="1" applyFont="1"/>
    <xf numFmtId="9" fontId="0" fillId="0" borderId="0" xfId="0" applyNumberFormat="1"/>
    <xf numFmtId="44" fontId="0" fillId="0" borderId="0" xfId="0" applyNumberFormat="1"/>
    <xf numFmtId="0" fontId="2" fillId="0" borderId="0" xfId="0" applyFont="1"/>
    <xf numFmtId="0" fontId="0" fillId="0" borderId="0" xfId="0" applyAlignment="1">
      <alignment horizontal="right"/>
    </xf>
    <xf numFmtId="44" fontId="2" fillId="0" borderId="0" xfId="1" applyFont="1"/>
    <xf numFmtId="0" fontId="3" fillId="0" borderId="0" xfId="0" applyFont="1"/>
    <xf numFmtId="0" fontId="4" fillId="0" borderId="0" xfId="0" applyFont="1" applyAlignment="1">
      <alignment wrapText="1"/>
    </xf>
    <xf numFmtId="0" fontId="0" fillId="0" borderId="0" xfId="0" applyFont="1"/>
    <xf numFmtId="44" fontId="0" fillId="0" borderId="0" xfId="0" applyNumberFormat="1" applyFont="1"/>
    <xf numFmtId="0" fontId="0" fillId="0" borderId="0" xfId="0" applyFont="1" applyAlignment="1">
      <alignment wrapText="1"/>
    </xf>
    <xf numFmtId="44" fontId="0" fillId="2" borderId="0" xfId="1" applyFont="1" applyFill="1"/>
    <xf numFmtId="0" fontId="2" fillId="0" borderId="0" xfId="0" applyFont="1" applyAlignment="1">
      <alignment horizontal="center" wrapText="1"/>
    </xf>
    <xf numFmtId="0" fontId="0" fillId="0" borderId="0" xfId="0" applyAlignment="1">
      <alignment horizontal="left" wrapText="1"/>
    </xf>
    <xf numFmtId="0" fontId="0" fillId="3" borderId="0" xfId="1" applyNumberFormat="1" applyFont="1" applyFill="1"/>
    <xf numFmtId="44" fontId="0" fillId="3" borderId="0" xfId="1" applyFont="1" applyFill="1"/>
    <xf numFmtId="0" fontId="0" fillId="3" borderId="0" xfId="0" applyFont="1" applyFill="1"/>
    <xf numFmtId="44" fontId="0" fillId="3" borderId="0" xfId="1" applyFont="1" applyFill="1" applyAlignment="1">
      <alignment wrapText="1"/>
    </xf>
    <xf numFmtId="44" fontId="2" fillId="0" borderId="1" xfId="0" applyNumberFormat="1" applyFont="1" applyBorder="1"/>
    <xf numFmtId="44" fontId="2" fillId="0" borderId="0" xfId="0" applyNumberFormat="1" applyFont="1" applyBorder="1"/>
    <xf numFmtId="44" fontId="2" fillId="0" borderId="1" xfId="1" applyFont="1" applyBorder="1"/>
    <xf numFmtId="0" fontId="0" fillId="3" borderId="0" xfId="0" applyFill="1" applyAlignment="1">
      <alignment horizontal="center"/>
    </xf>
    <xf numFmtId="10" fontId="0" fillId="3" borderId="0" xfId="0" applyNumberFormat="1" applyFill="1"/>
    <xf numFmtId="0" fontId="0" fillId="0" borderId="0" xfId="0" applyAlignment="1">
      <alignment horizontal="center" wrapText="1"/>
    </xf>
    <xf numFmtId="0" fontId="2" fillId="0" borderId="1" xfId="0" applyFont="1" applyBorder="1"/>
    <xf numFmtId="0" fontId="2" fillId="0" borderId="0" xfId="0" applyFont="1" applyAlignment="1">
      <alignment wrapText="1"/>
    </xf>
    <xf numFmtId="44" fontId="2" fillId="0" borderId="0" xfId="0" applyNumberFormat="1" applyFont="1"/>
    <xf numFmtId="0" fontId="5" fillId="0" borderId="0" xfId="0" applyFont="1" applyAlignment="1">
      <alignment wrapText="1"/>
    </xf>
    <xf numFmtId="0" fontId="0" fillId="0" borderId="0" xfId="0" applyAlignment="1">
      <alignment horizontal="center"/>
    </xf>
    <xf numFmtId="0" fontId="0" fillId="0" borderId="0" xfId="0" applyFont="1" applyAlignment="1">
      <alignment horizontal="center"/>
    </xf>
    <xf numFmtId="0" fontId="0" fillId="0" borderId="0" xfId="0" applyFont="1" applyFill="1"/>
    <xf numFmtId="12" fontId="0" fillId="3" borderId="0" xfId="1" applyNumberFormat="1" applyFont="1" applyFill="1"/>
    <xf numFmtId="0" fontId="7" fillId="0" borderId="0" xfId="0" applyFont="1"/>
    <xf numFmtId="0" fontId="0" fillId="0" borderId="0" xfId="0" quotePrefix="1"/>
    <xf numFmtId="0" fontId="2" fillId="0" borderId="0" xfId="0" quotePrefix="1" applyFont="1"/>
    <xf numFmtId="0" fontId="0" fillId="0" borderId="0" xfId="0" quotePrefix="1" applyFont="1" applyAlignment="1">
      <alignment horizontal="center"/>
    </xf>
    <xf numFmtId="0" fontId="2" fillId="4" borderId="0" xfId="0" applyFont="1" applyFill="1"/>
    <xf numFmtId="0" fontId="0" fillId="4" borderId="0" xfId="0" applyFill="1"/>
    <xf numFmtId="0" fontId="0" fillId="4" borderId="0" xfId="0" applyFont="1" applyFill="1" applyAlignment="1">
      <alignment horizontal="left"/>
    </xf>
    <xf numFmtId="0" fontId="0" fillId="4" borderId="0" xfId="0" quotePrefix="1" applyFill="1"/>
    <xf numFmtId="44" fontId="2" fillId="0" borderId="0" xfId="0" applyNumberFormat="1" applyFont="1" applyBorder="1" applyAlignment="1">
      <alignment horizontal="center"/>
    </xf>
    <xf numFmtId="44" fontId="0" fillId="0" borderId="0" xfId="1" applyFont="1" applyAlignment="1">
      <alignment horizontal="center"/>
    </xf>
    <xf numFmtId="44" fontId="2" fillId="0" borderId="0" xfId="1" applyFont="1" applyAlignment="1">
      <alignment horizontal="center"/>
    </xf>
    <xf numFmtId="0" fontId="2" fillId="0" borderId="0" xfId="0" applyFont="1" applyAlignment="1">
      <alignment horizontal="center"/>
    </xf>
    <xf numFmtId="0" fontId="8" fillId="0" borderId="0" xfId="0" applyFont="1" applyAlignment="1">
      <alignment wrapText="1"/>
    </xf>
    <xf numFmtId="0" fontId="9" fillId="0" borderId="0" xfId="0" applyFont="1" applyAlignment="1">
      <alignment horizontal="left" wrapText="1"/>
    </xf>
    <xf numFmtId="0" fontId="0" fillId="0" borderId="0" xfId="0" quotePrefix="1" applyFill="1"/>
    <xf numFmtId="0" fontId="0" fillId="0" borderId="0" xfId="0" applyFill="1"/>
    <xf numFmtId="0" fontId="0" fillId="0" borderId="0" xfId="0" applyAlignment="1">
      <alignment horizontal="left"/>
    </xf>
    <xf numFmtId="9" fontId="0" fillId="3" borderId="0" xfId="2" applyFont="1" applyFill="1"/>
    <xf numFmtId="9" fontId="0" fillId="5" borderId="0" xfId="0" applyNumberFormat="1" applyFill="1"/>
    <xf numFmtId="0" fontId="0" fillId="5" borderId="0" xfId="0" applyFill="1"/>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13</xdr:col>
      <xdr:colOff>738674</xdr:colOff>
      <xdr:row>0</xdr:row>
      <xdr:rowOff>0</xdr:rowOff>
    </xdr:from>
    <xdr:to>
      <xdr:col>16</xdr:col>
      <xdr:colOff>605569</xdr:colOff>
      <xdr:row>3</xdr:row>
      <xdr:rowOff>67822</xdr:rowOff>
    </xdr:to>
    <xdr:pic>
      <xdr:nvPicPr>
        <xdr:cNvPr id="3" name="Picture 2" descr="Logo, company name&#10;&#10;Description automatically generated">
          <a:extLst>
            <a:ext uri="{FF2B5EF4-FFF2-40B4-BE49-F238E27FC236}">
              <a16:creationId xmlns:a16="http://schemas.microsoft.com/office/drawing/2014/main" id="{9F6755EF-356D-41FC-93BC-7CC2E17FC9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78802" y="476250"/>
          <a:ext cx="1859370" cy="855092"/>
        </a:xfrm>
        <a:prstGeom prst="rect">
          <a:avLst/>
        </a:prstGeom>
      </xdr:spPr>
    </xdr:pic>
    <xdr:clientData/>
  </xdr:twoCellAnchor>
  <xdr:twoCellAnchor editAs="oneCell">
    <xdr:from>
      <xdr:col>10</xdr:col>
      <xdr:colOff>699798</xdr:colOff>
      <xdr:row>59</xdr:row>
      <xdr:rowOff>68034</xdr:rowOff>
    </xdr:from>
    <xdr:to>
      <xdr:col>12</xdr:col>
      <xdr:colOff>596870</xdr:colOff>
      <xdr:row>63</xdr:row>
      <xdr:rowOff>13816</xdr:rowOff>
    </xdr:to>
    <xdr:pic>
      <xdr:nvPicPr>
        <xdr:cNvPr id="5" name="Picture 7" descr="Logo, company name&#10;&#10;Description automatically generated">
          <a:extLst>
            <a:ext uri="{FF2B5EF4-FFF2-40B4-BE49-F238E27FC236}">
              <a16:creationId xmlns:a16="http://schemas.microsoft.com/office/drawing/2014/main" id="{305FD395-7F2E-4723-B8A8-5E9F53C06CC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21099" y="11653544"/>
          <a:ext cx="1644909" cy="669683"/>
        </a:xfrm>
        <a:prstGeom prst="rect">
          <a:avLst/>
        </a:prstGeom>
      </xdr:spPr>
    </xdr:pic>
    <xdr:clientData/>
  </xdr:twoCellAnchor>
  <xdr:twoCellAnchor editAs="oneCell">
    <xdr:from>
      <xdr:col>0</xdr:col>
      <xdr:colOff>259071</xdr:colOff>
      <xdr:row>0</xdr:row>
      <xdr:rowOff>87474</xdr:rowOff>
    </xdr:from>
    <xdr:to>
      <xdr:col>1</xdr:col>
      <xdr:colOff>958084</xdr:colOff>
      <xdr:row>3</xdr:row>
      <xdr:rowOff>58316</xdr:rowOff>
    </xdr:to>
    <xdr:pic>
      <xdr:nvPicPr>
        <xdr:cNvPr id="6" name="Picture 5">
          <a:extLst>
            <a:ext uri="{FF2B5EF4-FFF2-40B4-BE49-F238E27FC236}">
              <a16:creationId xmlns:a16="http://schemas.microsoft.com/office/drawing/2014/main" id="{89F376F0-F4A7-4ECB-B9C3-E33AEE5D2DF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59071" y="87474"/>
          <a:ext cx="1214141" cy="758112"/>
        </a:xfrm>
        <a:prstGeom prst="rect">
          <a:avLst/>
        </a:prstGeom>
      </xdr:spPr>
    </xdr:pic>
    <xdr:clientData/>
  </xdr:twoCellAnchor>
  <xdr:twoCellAnchor editAs="oneCell">
    <xdr:from>
      <xdr:col>0</xdr:col>
      <xdr:colOff>136071</xdr:colOff>
      <xdr:row>58</xdr:row>
      <xdr:rowOff>19439</xdr:rowOff>
    </xdr:from>
    <xdr:to>
      <xdr:col>1</xdr:col>
      <xdr:colOff>1020535</xdr:colOff>
      <xdr:row>62</xdr:row>
      <xdr:rowOff>118475</xdr:rowOff>
    </xdr:to>
    <xdr:pic>
      <xdr:nvPicPr>
        <xdr:cNvPr id="8" name="Picture 7">
          <a:extLst>
            <a:ext uri="{FF2B5EF4-FFF2-40B4-BE49-F238E27FC236}">
              <a16:creationId xmlns:a16="http://schemas.microsoft.com/office/drawing/2014/main" id="{26E57703-9B4F-40E7-B39E-3B6DA1670E7A}"/>
            </a:ext>
          </a:extLst>
        </xdr:cNvPr>
        <xdr:cNvPicPr>
          <a:picLocks noChangeAspect="1"/>
        </xdr:cNvPicPr>
      </xdr:nvPicPr>
      <xdr:blipFill>
        <a:blip xmlns:r="http://schemas.openxmlformats.org/officeDocument/2006/relationships" r:embed="rId4"/>
        <a:stretch>
          <a:fillRect/>
        </a:stretch>
      </xdr:blipFill>
      <xdr:spPr>
        <a:xfrm>
          <a:off x="136071" y="12771276"/>
          <a:ext cx="1399592" cy="8765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145792</xdr:colOff>
      <xdr:row>0</xdr:row>
      <xdr:rowOff>87476</xdr:rowOff>
    </xdr:from>
    <xdr:to>
      <xdr:col>3</xdr:col>
      <xdr:colOff>77756</xdr:colOff>
      <xdr:row>2</xdr:row>
      <xdr:rowOff>153032</xdr:rowOff>
    </xdr:to>
    <xdr:pic>
      <xdr:nvPicPr>
        <xdr:cNvPr id="2" name="Picture 1" descr="Icon&#10;&#10;Description automatically generated">
          <a:extLst>
            <a:ext uri="{FF2B5EF4-FFF2-40B4-BE49-F238E27FC236}">
              <a16:creationId xmlns:a16="http://schemas.microsoft.com/office/drawing/2014/main" id="{BB69F599-0BEF-4356-9D96-FAACC41EF9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792" y="87476"/>
          <a:ext cx="1934158" cy="454332"/>
        </a:xfrm>
        <a:prstGeom prst="rect">
          <a:avLst/>
        </a:prstGeom>
      </xdr:spPr>
    </xdr:pic>
    <xdr:clientData/>
  </xdr:twoCellAnchor>
  <xdr:twoCellAnchor editAs="oneCell">
    <xdr:from>
      <xdr:col>14</xdr:col>
      <xdr:colOff>194388</xdr:colOff>
      <xdr:row>0</xdr:row>
      <xdr:rowOff>0</xdr:rowOff>
    </xdr:from>
    <xdr:to>
      <xdr:col>17</xdr:col>
      <xdr:colOff>216794</xdr:colOff>
      <xdr:row>4</xdr:row>
      <xdr:rowOff>9505</xdr:rowOff>
    </xdr:to>
    <xdr:pic>
      <xdr:nvPicPr>
        <xdr:cNvPr id="3" name="Picture 2" descr="Logo, company name&#10;&#10;Description automatically generated">
          <a:extLst>
            <a:ext uri="{FF2B5EF4-FFF2-40B4-BE49-F238E27FC236}">
              <a16:creationId xmlns:a16="http://schemas.microsoft.com/office/drawing/2014/main" id="{D304C495-3D53-4A9C-B3DA-3BE8264318B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59567" y="0"/>
          <a:ext cx="1859370" cy="855092"/>
        </a:xfrm>
        <a:prstGeom prst="rect">
          <a:avLst/>
        </a:prstGeom>
      </xdr:spPr>
    </xdr:pic>
    <xdr:clientData/>
  </xdr:twoCellAnchor>
  <xdr:twoCellAnchor editAs="oneCell">
    <xdr:from>
      <xdr:col>0</xdr:col>
      <xdr:colOff>145792</xdr:colOff>
      <xdr:row>0</xdr:row>
      <xdr:rowOff>87476</xdr:rowOff>
    </xdr:from>
    <xdr:to>
      <xdr:col>3</xdr:col>
      <xdr:colOff>77756</xdr:colOff>
      <xdr:row>2</xdr:row>
      <xdr:rowOff>153032</xdr:rowOff>
    </xdr:to>
    <xdr:pic>
      <xdr:nvPicPr>
        <xdr:cNvPr id="4" name="Picture 3" descr="Icon&#10;&#10;Description automatically generated">
          <a:extLst>
            <a:ext uri="{FF2B5EF4-FFF2-40B4-BE49-F238E27FC236}">
              <a16:creationId xmlns:a16="http://schemas.microsoft.com/office/drawing/2014/main" id="{CE9B68DE-D2D5-4A48-BABC-03DE9C3083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792" y="87476"/>
          <a:ext cx="1929687" cy="446556"/>
        </a:xfrm>
        <a:prstGeom prst="rect">
          <a:avLst/>
        </a:prstGeom>
      </xdr:spPr>
    </xdr:pic>
    <xdr:clientData/>
  </xdr:twoCellAnchor>
  <xdr:twoCellAnchor editAs="oneCell">
    <xdr:from>
      <xdr:col>0</xdr:col>
      <xdr:colOff>145792</xdr:colOff>
      <xdr:row>0</xdr:row>
      <xdr:rowOff>87476</xdr:rowOff>
    </xdr:from>
    <xdr:to>
      <xdr:col>3</xdr:col>
      <xdr:colOff>77756</xdr:colOff>
      <xdr:row>2</xdr:row>
      <xdr:rowOff>153032</xdr:rowOff>
    </xdr:to>
    <xdr:pic>
      <xdr:nvPicPr>
        <xdr:cNvPr id="6" name="Picture 5" descr="Icon&#10;&#10;Description automatically generated">
          <a:extLst>
            <a:ext uri="{FF2B5EF4-FFF2-40B4-BE49-F238E27FC236}">
              <a16:creationId xmlns:a16="http://schemas.microsoft.com/office/drawing/2014/main" id="{F0EDBA75-3DA0-4E63-9C2C-309BDF6F92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792" y="87476"/>
          <a:ext cx="1929687" cy="44655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E41A0-2921-485C-8C8D-0C6241E0D984}">
  <sheetPr>
    <pageSetUpPr fitToPage="1"/>
  </sheetPr>
  <dimension ref="A1:Q150"/>
  <sheetViews>
    <sheetView tabSelected="1" topLeftCell="J1" zoomScale="98" zoomScaleNormal="98" workbookViewId="0">
      <selection activeCell="A110" sqref="A2:S110"/>
    </sheetView>
  </sheetViews>
  <sheetFormatPr defaultRowHeight="15" x14ac:dyDescent="0.25"/>
  <cols>
    <col min="1" max="1" width="7.7109375" customWidth="1"/>
    <col min="2" max="2" width="17.85546875" customWidth="1"/>
    <col min="3" max="3" width="13.85546875" customWidth="1"/>
    <col min="4" max="4" width="10.5703125" bestFit="1" customWidth="1"/>
    <col min="5" max="5" width="11.85546875" customWidth="1"/>
    <col min="6" max="6" width="11" bestFit="1" customWidth="1"/>
    <col min="7" max="7" width="12.42578125" customWidth="1"/>
    <col min="8" max="8" width="15.7109375" customWidth="1"/>
    <col min="9" max="9" width="19" customWidth="1"/>
    <col min="10" max="10" width="11.5703125" bestFit="1" customWidth="1"/>
    <col min="11" max="11" width="12.85546875" customWidth="1"/>
    <col min="12" max="13" width="11.5703125" customWidth="1"/>
    <col min="14" max="14" width="11.5703125" bestFit="1" customWidth="1"/>
  </cols>
  <sheetData>
    <row r="1" spans="1:17" ht="21" x14ac:dyDescent="0.35">
      <c r="F1" s="8" t="s">
        <v>26</v>
      </c>
      <c r="G1" s="8"/>
      <c r="H1" s="8"/>
    </row>
    <row r="2" spans="1:17" ht="21" x14ac:dyDescent="0.35">
      <c r="F2" s="8"/>
      <c r="G2" s="8"/>
      <c r="H2" s="8"/>
    </row>
    <row r="3" spans="1:17" ht="21" x14ac:dyDescent="0.35">
      <c r="F3" s="8"/>
      <c r="G3" s="8"/>
      <c r="H3" s="8"/>
    </row>
    <row r="4" spans="1:17" ht="21" x14ac:dyDescent="0.35">
      <c r="F4" s="8" t="s">
        <v>28</v>
      </c>
      <c r="G4" s="8"/>
      <c r="H4" s="8"/>
      <c r="L4" s="8" t="s">
        <v>49</v>
      </c>
    </row>
    <row r="5" spans="1:17" ht="60.75" x14ac:dyDescent="0.3">
      <c r="A5" s="5" t="s">
        <v>74</v>
      </c>
      <c r="C5" s="1" t="s">
        <v>19</v>
      </c>
      <c r="D5" s="1" t="s">
        <v>7</v>
      </c>
      <c r="E5" s="1" t="s">
        <v>97</v>
      </c>
      <c r="F5" s="29" t="s">
        <v>93</v>
      </c>
      <c r="G5" s="29" t="s">
        <v>53</v>
      </c>
      <c r="H5" s="9" t="s">
        <v>48</v>
      </c>
      <c r="I5" s="1" t="s">
        <v>96</v>
      </c>
      <c r="J5" s="1" t="s">
        <v>33</v>
      </c>
      <c r="K5" s="1" t="s">
        <v>34</v>
      </c>
      <c r="L5" s="25" t="s">
        <v>63</v>
      </c>
      <c r="M5" s="25" t="s">
        <v>64</v>
      </c>
      <c r="N5" s="25" t="s">
        <v>65</v>
      </c>
      <c r="O5" s="14" t="s">
        <v>54</v>
      </c>
      <c r="P5" s="1" t="s">
        <v>71</v>
      </c>
      <c r="Q5" s="14" t="s">
        <v>72</v>
      </c>
    </row>
    <row r="6" spans="1:17" x14ac:dyDescent="0.25">
      <c r="B6" t="s">
        <v>29</v>
      </c>
      <c r="F6" s="10"/>
      <c r="G6" s="10"/>
      <c r="H6" s="10"/>
      <c r="I6" s="10"/>
      <c r="J6" s="10"/>
      <c r="P6" s="51">
        <v>0.05</v>
      </c>
    </row>
    <row r="7" spans="1:17" x14ac:dyDescent="0.25">
      <c r="B7" t="s">
        <v>30</v>
      </c>
      <c r="C7" s="16">
        <v>1</v>
      </c>
      <c r="D7" s="17">
        <v>35</v>
      </c>
      <c r="E7" s="33">
        <v>8</v>
      </c>
      <c r="F7" s="18">
        <f>+E7*5</f>
        <v>40</v>
      </c>
      <c r="G7" s="32">
        <f>+F7*C7</f>
        <v>40</v>
      </c>
      <c r="H7" s="10">
        <f>+G7*4</f>
        <v>160</v>
      </c>
      <c r="I7" s="11">
        <f>+D7*E7</f>
        <v>280</v>
      </c>
      <c r="J7" s="2">
        <f>+I7*5</f>
        <v>1400</v>
      </c>
      <c r="K7" s="2">
        <f>+J7*4</f>
        <v>5600</v>
      </c>
      <c r="L7" s="2">
        <f>+K35</f>
        <v>4.6018749999999997</v>
      </c>
      <c r="M7" s="4">
        <f>+$I$67</f>
        <v>3.5909090909090908</v>
      </c>
      <c r="N7" s="2">
        <f>+$I$73</f>
        <v>0.37215909090909088</v>
      </c>
      <c r="O7" s="2">
        <f>+L7+D7+M7+N7</f>
        <v>43.564943181818187</v>
      </c>
      <c r="P7" s="2">
        <f>+O7*$P$6</f>
        <v>2.1782471590909096</v>
      </c>
      <c r="Q7" s="28">
        <f>+P7+O7</f>
        <v>45.743190340909095</v>
      </c>
    </row>
    <row r="8" spans="1:17" x14ac:dyDescent="0.25">
      <c r="B8" t="s">
        <v>31</v>
      </c>
      <c r="C8" s="16">
        <v>1</v>
      </c>
      <c r="D8" s="17">
        <v>40</v>
      </c>
      <c r="E8" s="33">
        <v>6</v>
      </c>
      <c r="F8" s="18">
        <f>+E8*5</f>
        <v>30</v>
      </c>
      <c r="G8" s="32">
        <f>+F8*C8</f>
        <v>30</v>
      </c>
      <c r="H8" s="10">
        <f>+G8*4</f>
        <v>120</v>
      </c>
      <c r="I8" s="11">
        <f>+D8*E8</f>
        <v>240</v>
      </c>
      <c r="J8" s="2">
        <f>+I8*5</f>
        <v>1200</v>
      </c>
      <c r="K8" s="2">
        <f>+J8*4</f>
        <v>4800</v>
      </c>
      <c r="L8" s="2">
        <f>+K36</f>
        <v>5.6858333333333331</v>
      </c>
      <c r="M8" s="4">
        <f>+$I$67</f>
        <v>3.5909090909090908</v>
      </c>
      <c r="N8" s="2">
        <f>+$I$73</f>
        <v>0.37215909090909088</v>
      </c>
      <c r="O8" s="2">
        <f>+L8+D8+M8+N8</f>
        <v>49.648901515151522</v>
      </c>
      <c r="P8" s="2">
        <f>+O8*$P$6</f>
        <v>2.4824450757575764</v>
      </c>
      <c r="Q8" s="28">
        <f>+P8+O8</f>
        <v>52.131346590909097</v>
      </c>
    </row>
    <row r="9" spans="1:17" x14ac:dyDescent="0.25">
      <c r="B9" t="s">
        <v>32</v>
      </c>
      <c r="C9" s="16">
        <v>1</v>
      </c>
      <c r="D9" s="17">
        <v>45</v>
      </c>
      <c r="E9" s="33">
        <v>8</v>
      </c>
      <c r="F9" s="18">
        <f>+E9*5</f>
        <v>40</v>
      </c>
      <c r="G9" s="32">
        <f>+F9*C9</f>
        <v>40</v>
      </c>
      <c r="H9" s="10">
        <f>+G9*4</f>
        <v>160</v>
      </c>
      <c r="I9" s="11">
        <f>+D9*E9</f>
        <v>360</v>
      </c>
      <c r="J9" s="2">
        <f>+I9*5</f>
        <v>1800</v>
      </c>
      <c r="K9" s="2">
        <f>+J9*4</f>
        <v>7200</v>
      </c>
      <c r="L9" s="2">
        <f>+K37</f>
        <v>5.2768749999999995</v>
      </c>
      <c r="M9" s="4">
        <f>+$I$67</f>
        <v>3.5909090909090908</v>
      </c>
      <c r="N9" s="2">
        <f>+$I$73</f>
        <v>0.37215909090909088</v>
      </c>
      <c r="O9" s="2">
        <f>+L9+D9+M9+N9</f>
        <v>54.239943181818184</v>
      </c>
      <c r="P9" s="2">
        <f>+O9*$P$6</f>
        <v>2.7119971590909095</v>
      </c>
      <c r="Q9" s="28">
        <f>+P9+O9</f>
        <v>56.95194034090909</v>
      </c>
    </row>
    <row r="10" spans="1:17" ht="15.75" thickBot="1" x14ac:dyDescent="0.3">
      <c r="B10" s="26" t="s">
        <v>12</v>
      </c>
      <c r="C10" s="26">
        <f t="shared" ref="C10:Q10" si="0">SUM(C7:C9)</f>
        <v>3</v>
      </c>
      <c r="D10" s="22">
        <f t="shared" si="0"/>
        <v>120</v>
      </c>
      <c r="E10" s="22">
        <f t="shared" si="0"/>
        <v>22</v>
      </c>
      <c r="F10" s="26">
        <f t="shared" si="0"/>
        <v>110</v>
      </c>
      <c r="G10" s="26">
        <f t="shared" si="0"/>
        <v>110</v>
      </c>
      <c r="H10" s="26">
        <f t="shared" si="0"/>
        <v>440</v>
      </c>
      <c r="I10" s="22">
        <f t="shared" si="0"/>
        <v>880</v>
      </c>
      <c r="J10" s="22">
        <f t="shared" si="0"/>
        <v>4400</v>
      </c>
      <c r="K10" s="22">
        <f t="shared" si="0"/>
        <v>17600</v>
      </c>
      <c r="L10" s="22">
        <f t="shared" si="0"/>
        <v>15.564583333333331</v>
      </c>
      <c r="M10" s="22">
        <f t="shared" si="0"/>
        <v>10.772727272727273</v>
      </c>
      <c r="N10" s="22">
        <f t="shared" si="0"/>
        <v>1.1164772727272727</v>
      </c>
      <c r="O10" s="22">
        <f t="shared" si="0"/>
        <v>147.45378787878789</v>
      </c>
      <c r="P10" s="22">
        <f t="shared" si="0"/>
        <v>7.372689393939396</v>
      </c>
      <c r="Q10" s="22">
        <f t="shared" si="0"/>
        <v>154.82647727272729</v>
      </c>
    </row>
    <row r="11" spans="1:17" s="30" customFormat="1" ht="15.75" thickTop="1" x14ac:dyDescent="0.25">
      <c r="C11" s="30" t="s">
        <v>76</v>
      </c>
      <c r="D11" s="30" t="s">
        <v>77</v>
      </c>
      <c r="E11" s="31" t="s">
        <v>80</v>
      </c>
      <c r="F11" s="31" t="s">
        <v>78</v>
      </c>
      <c r="G11" s="31" t="s">
        <v>79</v>
      </c>
      <c r="H11" s="31" t="s">
        <v>81</v>
      </c>
      <c r="I11" s="31" t="s">
        <v>82</v>
      </c>
      <c r="J11" s="31" t="s">
        <v>83</v>
      </c>
      <c r="K11" s="31" t="s">
        <v>84</v>
      </c>
      <c r="L11" s="31" t="s">
        <v>136</v>
      </c>
      <c r="M11" s="31" t="s">
        <v>137</v>
      </c>
      <c r="N11" s="31" t="s">
        <v>87</v>
      </c>
      <c r="O11" s="31" t="s">
        <v>88</v>
      </c>
      <c r="P11" s="31" t="s">
        <v>89</v>
      </c>
      <c r="Q11" s="30" t="s">
        <v>98</v>
      </c>
    </row>
    <row r="12" spans="1:17" x14ac:dyDescent="0.25">
      <c r="A12" s="53"/>
      <c r="B12" t="s">
        <v>147</v>
      </c>
      <c r="F12" s="10"/>
      <c r="G12" s="10"/>
      <c r="H12" s="10"/>
    </row>
    <row r="13" spans="1:17" x14ac:dyDescent="0.25">
      <c r="B13" t="s">
        <v>146</v>
      </c>
      <c r="F13" s="10"/>
      <c r="G13" s="10"/>
      <c r="H13" s="10"/>
    </row>
    <row r="14" spans="1:17" x14ac:dyDescent="0.25">
      <c r="F14" s="10"/>
      <c r="G14" s="10"/>
      <c r="H14" s="10"/>
    </row>
    <row r="15" spans="1:17" x14ac:dyDescent="0.25">
      <c r="A15" s="38" t="s">
        <v>75</v>
      </c>
      <c r="B15" s="39"/>
      <c r="C15" s="39"/>
      <c r="F15" s="10"/>
      <c r="G15" s="10"/>
      <c r="H15" s="10"/>
    </row>
    <row r="16" spans="1:17" x14ac:dyDescent="0.25">
      <c r="A16" s="39" t="s">
        <v>76</v>
      </c>
      <c r="B16" t="s">
        <v>90</v>
      </c>
      <c r="F16" s="10"/>
      <c r="G16" s="10"/>
      <c r="H16" s="10"/>
    </row>
    <row r="17" spans="1:11" x14ac:dyDescent="0.25">
      <c r="A17" s="39" t="s">
        <v>77</v>
      </c>
      <c r="B17" t="s">
        <v>91</v>
      </c>
      <c r="F17" s="10"/>
      <c r="G17" s="10"/>
      <c r="H17" s="10"/>
    </row>
    <row r="18" spans="1:11" x14ac:dyDescent="0.25">
      <c r="A18" s="40" t="s">
        <v>80</v>
      </c>
      <c r="B18" t="s">
        <v>92</v>
      </c>
      <c r="F18" s="10"/>
      <c r="G18" s="10"/>
      <c r="H18" s="10"/>
    </row>
    <row r="19" spans="1:11" x14ac:dyDescent="0.25">
      <c r="A19" s="39" t="s">
        <v>78</v>
      </c>
      <c r="B19" t="s">
        <v>99</v>
      </c>
      <c r="F19" s="10"/>
      <c r="G19" s="10"/>
      <c r="H19" s="10"/>
    </row>
    <row r="20" spans="1:11" x14ac:dyDescent="0.25">
      <c r="A20" s="40" t="s">
        <v>79</v>
      </c>
      <c r="B20" t="s">
        <v>100</v>
      </c>
      <c r="F20" s="10"/>
      <c r="G20" s="10"/>
      <c r="H20" s="10"/>
    </row>
    <row r="21" spans="1:11" x14ac:dyDescent="0.25">
      <c r="A21" s="39" t="s">
        <v>81</v>
      </c>
      <c r="B21" t="s">
        <v>101</v>
      </c>
      <c r="F21" s="10"/>
      <c r="G21" s="10"/>
      <c r="H21" s="10"/>
    </row>
    <row r="22" spans="1:11" x14ac:dyDescent="0.25">
      <c r="A22" s="40" t="s">
        <v>82</v>
      </c>
      <c r="B22" t="s">
        <v>95</v>
      </c>
      <c r="F22" s="10"/>
      <c r="G22" s="10"/>
      <c r="H22" s="10"/>
    </row>
    <row r="23" spans="1:11" x14ac:dyDescent="0.25">
      <c r="A23" s="39" t="s">
        <v>83</v>
      </c>
      <c r="B23" t="s">
        <v>102</v>
      </c>
      <c r="F23" s="10"/>
      <c r="G23" s="10"/>
      <c r="H23" s="10"/>
    </row>
    <row r="24" spans="1:11" x14ac:dyDescent="0.25">
      <c r="A24" s="40" t="s">
        <v>84</v>
      </c>
      <c r="B24" t="s">
        <v>103</v>
      </c>
      <c r="F24" s="10"/>
      <c r="G24" s="10"/>
      <c r="H24" s="10"/>
    </row>
    <row r="25" spans="1:11" x14ac:dyDescent="0.25">
      <c r="A25" s="39" t="s">
        <v>85</v>
      </c>
      <c r="B25" s="34" t="s">
        <v>130</v>
      </c>
      <c r="F25" s="10"/>
      <c r="G25" s="10"/>
      <c r="H25" s="10"/>
    </row>
    <row r="26" spans="1:11" x14ac:dyDescent="0.25">
      <c r="A26" s="40" t="s">
        <v>86</v>
      </c>
      <c r="B26" s="34" t="s">
        <v>135</v>
      </c>
      <c r="F26" s="10"/>
      <c r="G26" s="10"/>
      <c r="H26" s="10"/>
    </row>
    <row r="27" spans="1:11" x14ac:dyDescent="0.25">
      <c r="A27" s="39" t="s">
        <v>87</v>
      </c>
      <c r="B27" t="s">
        <v>104</v>
      </c>
      <c r="F27" s="10"/>
      <c r="G27" s="10"/>
      <c r="H27" s="10"/>
    </row>
    <row r="28" spans="1:11" x14ac:dyDescent="0.25">
      <c r="A28" s="40" t="s">
        <v>88</v>
      </c>
      <c r="B28" t="s">
        <v>106</v>
      </c>
      <c r="F28" s="10"/>
      <c r="G28" s="10"/>
      <c r="H28" s="10"/>
    </row>
    <row r="29" spans="1:11" x14ac:dyDescent="0.25">
      <c r="A29" s="39" t="s">
        <v>89</v>
      </c>
      <c r="B29" t="s">
        <v>107</v>
      </c>
      <c r="F29" s="10"/>
      <c r="G29" s="10"/>
      <c r="H29" s="10"/>
    </row>
    <row r="30" spans="1:11" x14ac:dyDescent="0.25">
      <c r="A30" s="40" t="s">
        <v>98</v>
      </c>
      <c r="B30" t="s">
        <v>105</v>
      </c>
      <c r="F30" s="10"/>
      <c r="G30" s="10"/>
      <c r="H30" s="10"/>
    </row>
    <row r="31" spans="1:11" x14ac:dyDescent="0.25">
      <c r="F31" s="10"/>
      <c r="G31" s="10"/>
      <c r="H31" s="10"/>
    </row>
    <row r="32" spans="1:11" ht="60" x14ac:dyDescent="0.25">
      <c r="A32" s="36" t="s">
        <v>108</v>
      </c>
      <c r="B32" s="5"/>
      <c r="C32" s="5"/>
      <c r="D32" s="30" t="s">
        <v>40</v>
      </c>
      <c r="F32" s="12" t="s">
        <v>0</v>
      </c>
      <c r="G32" s="1" t="s">
        <v>149</v>
      </c>
      <c r="H32" t="s">
        <v>2</v>
      </c>
      <c r="I32" s="1" t="s">
        <v>52</v>
      </c>
      <c r="J32" s="1" t="s">
        <v>41</v>
      </c>
      <c r="K32" s="14" t="s">
        <v>62</v>
      </c>
    </row>
    <row r="33" spans="1:14" x14ac:dyDescent="0.25">
      <c r="B33" t="s">
        <v>148</v>
      </c>
      <c r="F33" s="12"/>
      <c r="G33" s="19">
        <f>429.24/2</f>
        <v>214.62</v>
      </c>
      <c r="J33" s="1"/>
      <c r="M33">
        <v>429.24</v>
      </c>
      <c r="N33" t="s">
        <v>150</v>
      </c>
    </row>
    <row r="34" spans="1:14" x14ac:dyDescent="0.25">
      <c r="B34" s="5" t="s">
        <v>42</v>
      </c>
      <c r="C34" s="30" t="s">
        <v>122</v>
      </c>
      <c r="D34" s="24">
        <v>1.7500000000000002E-2</v>
      </c>
      <c r="E34" s="24"/>
      <c r="F34" s="10">
        <v>35.92</v>
      </c>
      <c r="G34" s="2">
        <f>+G33/4</f>
        <v>53.655000000000001</v>
      </c>
      <c r="H34" s="3">
        <v>0.05</v>
      </c>
    </row>
    <row r="35" spans="1:14" x14ac:dyDescent="0.25">
      <c r="B35" t="s">
        <v>39</v>
      </c>
      <c r="C35" s="4">
        <f>+J7</f>
        <v>1400</v>
      </c>
      <c r="D35" s="2">
        <f>+C35*$D$34</f>
        <v>24.500000000000004</v>
      </c>
      <c r="E35" s="2"/>
      <c r="F35" s="2">
        <f>+F34</f>
        <v>35.92</v>
      </c>
      <c r="G35" s="2">
        <f>+$G$34</f>
        <v>53.655000000000001</v>
      </c>
      <c r="H35" s="2">
        <f>+C35*$H$34</f>
        <v>70</v>
      </c>
      <c r="I35" s="4">
        <f>SUM(D35:H35)</f>
        <v>184.07499999999999</v>
      </c>
      <c r="J35">
        <f>+F7</f>
        <v>40</v>
      </c>
      <c r="K35" s="7">
        <f>+I35/J35</f>
        <v>4.6018749999999997</v>
      </c>
      <c r="N35" s="2"/>
    </row>
    <row r="36" spans="1:14" x14ac:dyDescent="0.25">
      <c r="B36" t="s">
        <v>8</v>
      </c>
      <c r="C36" s="4">
        <f>+J8</f>
        <v>1200</v>
      </c>
      <c r="D36" s="2">
        <f>+C36*$D$34</f>
        <v>21.000000000000004</v>
      </c>
      <c r="E36" s="2"/>
      <c r="F36" s="2">
        <f>+F35</f>
        <v>35.92</v>
      </c>
      <c r="G36" s="2">
        <f>+$G$34</f>
        <v>53.655000000000001</v>
      </c>
      <c r="H36" s="2">
        <f>+C36*$H$34</f>
        <v>60</v>
      </c>
      <c r="I36" s="4">
        <f>SUM(D36:H36)</f>
        <v>170.57499999999999</v>
      </c>
      <c r="J36">
        <f>+F8</f>
        <v>30</v>
      </c>
      <c r="K36" s="7">
        <f>+I36/J36</f>
        <v>5.6858333333333331</v>
      </c>
      <c r="N36" s="2"/>
    </row>
    <row r="37" spans="1:14" x14ac:dyDescent="0.25">
      <c r="B37" t="s">
        <v>9</v>
      </c>
      <c r="C37" s="4">
        <f>+J9</f>
        <v>1800</v>
      </c>
      <c r="D37" s="2">
        <f>+C37*$D$34</f>
        <v>31.500000000000004</v>
      </c>
      <c r="E37" s="2"/>
      <c r="F37" s="2">
        <f>+F36</f>
        <v>35.92</v>
      </c>
      <c r="G37" s="2">
        <f>+$G$34</f>
        <v>53.655000000000001</v>
      </c>
      <c r="H37" s="2">
        <f>+C37*$H$34</f>
        <v>90</v>
      </c>
      <c r="I37" s="4">
        <f>SUM(D37:H37)</f>
        <v>211.07499999999999</v>
      </c>
      <c r="J37">
        <f>+F9</f>
        <v>40</v>
      </c>
      <c r="K37" s="7">
        <f>+I37/J37</f>
        <v>5.2768749999999995</v>
      </c>
      <c r="N37" s="2"/>
    </row>
    <row r="38" spans="1:14" s="30" customFormat="1" x14ac:dyDescent="0.25">
      <c r="C38" s="30" t="s">
        <v>83</v>
      </c>
      <c r="D38" s="30" t="s">
        <v>116</v>
      </c>
      <c r="F38" s="30" t="s">
        <v>110</v>
      </c>
      <c r="G38" s="37" t="s">
        <v>115</v>
      </c>
      <c r="H38" s="31" t="s">
        <v>111</v>
      </c>
      <c r="I38" s="31" t="s">
        <v>112</v>
      </c>
      <c r="J38" s="30" t="s">
        <v>78</v>
      </c>
      <c r="K38" s="31" t="s">
        <v>113</v>
      </c>
    </row>
    <row r="39" spans="1:14" x14ac:dyDescent="0.25">
      <c r="A39" s="35"/>
      <c r="F39" s="10"/>
      <c r="G39" s="10"/>
      <c r="H39" s="10"/>
    </row>
    <row r="40" spans="1:14" x14ac:dyDescent="0.25">
      <c r="A40" s="41" t="s">
        <v>116</v>
      </c>
      <c r="B40" t="s">
        <v>127</v>
      </c>
      <c r="F40" s="10"/>
      <c r="G40" s="10"/>
      <c r="H40" s="10"/>
    </row>
    <row r="41" spans="1:14" x14ac:dyDescent="0.25">
      <c r="A41" s="41" t="s">
        <v>117</v>
      </c>
      <c r="B41" t="s">
        <v>124</v>
      </c>
      <c r="F41" s="10"/>
      <c r="G41" s="10"/>
      <c r="H41" s="10"/>
    </row>
    <row r="42" spans="1:14" x14ac:dyDescent="0.25">
      <c r="A42" s="41" t="s">
        <v>115</v>
      </c>
      <c r="B42" t="s">
        <v>125</v>
      </c>
      <c r="F42" s="10"/>
      <c r="G42" s="10"/>
      <c r="H42" s="10"/>
    </row>
    <row r="43" spans="1:14" x14ac:dyDescent="0.25">
      <c r="A43" s="41" t="s">
        <v>111</v>
      </c>
      <c r="B43" t="s">
        <v>126</v>
      </c>
      <c r="F43" s="10"/>
      <c r="G43" s="10"/>
      <c r="H43" s="10"/>
    </row>
    <row r="44" spans="1:14" x14ac:dyDescent="0.25">
      <c r="A44" s="41" t="s">
        <v>112</v>
      </c>
      <c r="B44" t="s">
        <v>128</v>
      </c>
      <c r="F44" s="10"/>
      <c r="G44" s="10"/>
      <c r="H44" s="10"/>
    </row>
    <row r="45" spans="1:14" x14ac:dyDescent="0.25">
      <c r="A45" s="41" t="s">
        <v>113</v>
      </c>
      <c r="B45" t="s">
        <v>129</v>
      </c>
      <c r="F45" s="10"/>
      <c r="G45" s="10"/>
      <c r="H45" s="10"/>
    </row>
    <row r="46" spans="1:14" x14ac:dyDescent="0.25">
      <c r="A46" s="48"/>
      <c r="F46" s="10"/>
      <c r="G46" s="10"/>
      <c r="H46" s="10"/>
    </row>
    <row r="47" spans="1:14" s="49" customFormat="1" x14ac:dyDescent="0.25">
      <c r="A47" s="48"/>
      <c r="F47" s="32"/>
      <c r="G47" s="32"/>
      <c r="H47" s="32"/>
    </row>
    <row r="48" spans="1:14" s="49" customFormat="1" x14ac:dyDescent="0.25">
      <c r="A48" s="48"/>
      <c r="F48" s="32"/>
      <c r="G48" s="32"/>
      <c r="H48" s="32"/>
    </row>
    <row r="49" spans="1:9" s="49" customFormat="1" x14ac:dyDescent="0.25">
      <c r="A49" s="48"/>
      <c r="F49" s="32"/>
      <c r="G49" s="32"/>
      <c r="H49" s="32"/>
    </row>
    <row r="50" spans="1:9" s="49" customFormat="1" x14ac:dyDescent="0.25">
      <c r="A50" s="48"/>
      <c r="F50" s="32"/>
      <c r="G50" s="32"/>
      <c r="H50" s="32"/>
    </row>
    <row r="51" spans="1:9" s="49" customFormat="1" x14ac:dyDescent="0.25">
      <c r="A51" s="48"/>
      <c r="F51" s="32"/>
      <c r="G51" s="32"/>
      <c r="H51" s="32"/>
    </row>
    <row r="52" spans="1:9" s="49" customFormat="1" x14ac:dyDescent="0.25">
      <c r="A52" s="48"/>
      <c r="F52" s="32"/>
      <c r="G52" s="32"/>
      <c r="H52" s="32"/>
    </row>
    <row r="53" spans="1:9" s="49" customFormat="1" x14ac:dyDescent="0.25">
      <c r="A53" s="48"/>
      <c r="F53" s="32"/>
      <c r="G53" s="32"/>
      <c r="H53" s="32"/>
    </row>
    <row r="54" spans="1:9" s="49" customFormat="1" x14ac:dyDescent="0.25">
      <c r="A54" s="48"/>
      <c r="F54" s="32"/>
      <c r="G54" s="32"/>
      <c r="H54" s="32"/>
    </row>
    <row r="55" spans="1:9" s="49" customFormat="1" x14ac:dyDescent="0.25">
      <c r="A55" s="48"/>
      <c r="F55" s="32"/>
      <c r="G55" s="32"/>
      <c r="H55" s="32"/>
    </row>
    <row r="56" spans="1:9" s="49" customFormat="1" ht="19.5" customHeight="1" x14ac:dyDescent="0.25">
      <c r="A56" s="48"/>
      <c r="F56" s="32"/>
      <c r="G56" s="32"/>
      <c r="H56" s="32"/>
    </row>
    <row r="57" spans="1:9" x14ac:dyDescent="0.25">
      <c r="A57" s="35"/>
      <c r="F57" s="10"/>
      <c r="G57" s="10"/>
      <c r="H57" s="10"/>
    </row>
    <row r="58" spans="1:9" x14ac:dyDescent="0.25">
      <c r="C58" s="5" t="s">
        <v>109</v>
      </c>
      <c r="D58" s="5"/>
      <c r="E58" s="5"/>
      <c r="H58" s="10"/>
      <c r="I58" s="10"/>
    </row>
    <row r="59" spans="1:9" x14ac:dyDescent="0.25">
      <c r="E59" t="s">
        <v>44</v>
      </c>
      <c r="H59" s="10"/>
      <c r="I59" s="10"/>
    </row>
    <row r="60" spans="1:9" x14ac:dyDescent="0.25">
      <c r="D60" t="s">
        <v>3</v>
      </c>
      <c r="E60" s="17">
        <v>1000</v>
      </c>
      <c r="F60" s="2"/>
      <c r="G60" s="2"/>
      <c r="H60" s="10"/>
      <c r="I60" s="10"/>
    </row>
    <row r="61" spans="1:9" x14ac:dyDescent="0.25">
      <c r="D61" t="s">
        <v>4</v>
      </c>
      <c r="E61" s="17">
        <v>100</v>
      </c>
      <c r="F61" s="2"/>
      <c r="G61" s="2"/>
      <c r="H61" s="10"/>
      <c r="I61" s="10"/>
    </row>
    <row r="62" spans="1:9" x14ac:dyDescent="0.25">
      <c r="D62" t="s">
        <v>5</v>
      </c>
      <c r="E62" s="17">
        <v>100</v>
      </c>
      <c r="F62" s="2"/>
      <c r="G62" s="2"/>
      <c r="H62" s="10"/>
      <c r="I62" s="10"/>
    </row>
    <row r="63" spans="1:9" x14ac:dyDescent="0.25">
      <c r="D63" t="s">
        <v>27</v>
      </c>
      <c r="E63" s="17">
        <v>75</v>
      </c>
      <c r="F63" s="2"/>
      <c r="G63" s="2"/>
      <c r="H63" s="10"/>
      <c r="I63" s="10"/>
    </row>
    <row r="64" spans="1:9" x14ac:dyDescent="0.25">
      <c r="D64" t="s">
        <v>25</v>
      </c>
      <c r="E64" s="17">
        <v>55</v>
      </c>
      <c r="F64" s="2"/>
      <c r="G64" s="2"/>
      <c r="H64" s="10"/>
      <c r="I64" s="10"/>
    </row>
    <row r="65" spans="1:9" x14ac:dyDescent="0.25">
      <c r="D65" t="s">
        <v>10</v>
      </c>
      <c r="E65" s="17">
        <v>250</v>
      </c>
      <c r="F65" s="2"/>
      <c r="G65" s="2"/>
    </row>
    <row r="66" spans="1:9" ht="30" x14ac:dyDescent="0.25">
      <c r="E66" s="17"/>
      <c r="F66" s="2"/>
      <c r="G66" s="2"/>
      <c r="H66" s="12" t="s">
        <v>51</v>
      </c>
      <c r="I66" s="46" t="s">
        <v>58</v>
      </c>
    </row>
    <row r="67" spans="1:9" ht="15.75" thickBot="1" x14ac:dyDescent="0.3">
      <c r="D67" s="7" t="s">
        <v>12</v>
      </c>
      <c r="E67" s="20">
        <f>SUM(E60:E65)</f>
        <v>1580</v>
      </c>
      <c r="F67" s="2"/>
      <c r="G67" s="2"/>
      <c r="H67" s="10">
        <f>+H10</f>
        <v>440</v>
      </c>
      <c r="I67" s="7">
        <f>+E67/H67</f>
        <v>3.5909090909090908</v>
      </c>
    </row>
    <row r="68" spans="1:9" ht="15.75" thickTop="1" x14ac:dyDescent="0.25">
      <c r="D68" s="7"/>
      <c r="E68" s="42" t="s">
        <v>114</v>
      </c>
      <c r="F68" s="2"/>
      <c r="G68" s="2"/>
      <c r="H68" s="45" t="s">
        <v>81</v>
      </c>
      <c r="I68" s="44" t="s">
        <v>119</v>
      </c>
    </row>
    <row r="69" spans="1:9" x14ac:dyDescent="0.25">
      <c r="D69" s="5" t="s">
        <v>43</v>
      </c>
      <c r="E69" s="2"/>
      <c r="F69" s="2"/>
      <c r="G69" s="2"/>
      <c r="H69" s="10"/>
      <c r="I69" s="10"/>
    </row>
    <row r="70" spans="1:9" x14ac:dyDescent="0.25">
      <c r="D70" t="s">
        <v>45</v>
      </c>
      <c r="E70" s="17">
        <v>500</v>
      </c>
      <c r="F70" s="2"/>
      <c r="G70" s="2"/>
      <c r="H70" s="10"/>
    </row>
    <row r="71" spans="1:9" x14ac:dyDescent="0.25">
      <c r="D71" t="s">
        <v>46</v>
      </c>
      <c r="E71" s="17">
        <v>155</v>
      </c>
      <c r="F71" s="2"/>
      <c r="G71" s="2"/>
      <c r="H71" s="10"/>
      <c r="I71" s="10"/>
    </row>
    <row r="72" spans="1:9" ht="26.25" x14ac:dyDescent="0.25">
      <c r="E72" s="17"/>
      <c r="F72" s="2"/>
      <c r="G72" s="2"/>
      <c r="H72" s="10"/>
      <c r="I72" s="46" t="s">
        <v>59</v>
      </c>
    </row>
    <row r="73" spans="1:9" ht="15.75" thickBot="1" x14ac:dyDescent="0.3">
      <c r="D73" s="7" t="s">
        <v>12</v>
      </c>
      <c r="E73" s="22">
        <f>SUM(E70:E71)</f>
        <v>655</v>
      </c>
      <c r="F73" s="10" t="s">
        <v>50</v>
      </c>
      <c r="G73" s="10"/>
      <c r="I73" s="7">
        <f>+E73/F77</f>
        <v>0.37215909090909088</v>
      </c>
    </row>
    <row r="74" spans="1:9" ht="15.75" thickTop="1" x14ac:dyDescent="0.25">
      <c r="E74" t="s">
        <v>60</v>
      </c>
      <c r="F74" t="s">
        <v>66</v>
      </c>
      <c r="I74" s="10"/>
    </row>
    <row r="75" spans="1:9" x14ac:dyDescent="0.25">
      <c r="E75" s="43" t="s">
        <v>120</v>
      </c>
      <c r="F75" s="2"/>
      <c r="G75" s="2"/>
      <c r="H75" s="10"/>
      <c r="I75" s="31" t="s">
        <v>121</v>
      </c>
    </row>
    <row r="76" spans="1:9" ht="39.75" customHeight="1" x14ac:dyDescent="0.25">
      <c r="C76" t="s">
        <v>61</v>
      </c>
      <c r="E76" s="47" t="s">
        <v>57</v>
      </c>
      <c r="H76" s="10"/>
      <c r="I76" s="10"/>
    </row>
    <row r="77" spans="1:9" x14ac:dyDescent="0.25">
      <c r="D77">
        <f>+H10</f>
        <v>440</v>
      </c>
      <c r="E77" s="23">
        <v>4</v>
      </c>
      <c r="F77">
        <f>+E77*D77</f>
        <v>1760</v>
      </c>
      <c r="H77" s="10"/>
      <c r="I77" s="10"/>
    </row>
    <row r="78" spans="1:9" x14ac:dyDescent="0.25">
      <c r="D78" s="45" t="s">
        <v>81</v>
      </c>
      <c r="E78" s="45" t="s">
        <v>131</v>
      </c>
      <c r="F78" s="45" t="s">
        <v>132</v>
      </c>
      <c r="H78" s="10"/>
      <c r="I78" s="10"/>
    </row>
    <row r="79" spans="1:9" ht="7.5" customHeight="1" x14ac:dyDescent="0.25">
      <c r="F79" s="10"/>
      <c r="G79" s="10"/>
      <c r="H79" s="10"/>
    </row>
    <row r="80" spans="1:9" x14ac:dyDescent="0.25">
      <c r="A80" t="s">
        <v>47</v>
      </c>
      <c r="B80">
        <f>+C10</f>
        <v>3</v>
      </c>
      <c r="C80" s="2"/>
      <c r="D80" s="2"/>
      <c r="E80" s="2"/>
      <c r="F80" s="2">
        <f>+E73/B80</f>
        <v>218.33333333333334</v>
      </c>
      <c r="G80" s="10" t="s">
        <v>142</v>
      </c>
      <c r="H80" s="10"/>
    </row>
    <row r="81" spans="1:8" x14ac:dyDescent="0.25">
      <c r="B81" t="s">
        <v>56</v>
      </c>
      <c r="C81" s="2"/>
      <c r="D81" s="2"/>
      <c r="E81" s="2"/>
      <c r="F81" s="10"/>
      <c r="G81" s="10"/>
      <c r="H81" s="10"/>
    </row>
    <row r="82" spans="1:8" ht="7.5" customHeight="1" x14ac:dyDescent="0.25">
      <c r="C82" s="2"/>
      <c r="D82" s="2"/>
      <c r="E82" s="2"/>
      <c r="F82" s="10"/>
      <c r="G82" s="10"/>
      <c r="H82" s="10"/>
    </row>
    <row r="83" spans="1:8" x14ac:dyDescent="0.25">
      <c r="A83" s="38" t="s">
        <v>114</v>
      </c>
      <c r="B83" t="s">
        <v>133</v>
      </c>
      <c r="C83" s="2"/>
      <c r="D83" s="2"/>
      <c r="E83" s="2"/>
      <c r="F83" s="10"/>
      <c r="G83" s="10"/>
      <c r="H83" s="10"/>
    </row>
    <row r="84" spans="1:8" x14ac:dyDescent="0.25">
      <c r="A84" s="38" t="s">
        <v>119</v>
      </c>
      <c r="B84" t="s">
        <v>134</v>
      </c>
      <c r="C84" s="2"/>
      <c r="D84" s="2"/>
      <c r="E84" s="2"/>
      <c r="F84" s="10"/>
      <c r="G84" s="10"/>
      <c r="H84" s="10"/>
    </row>
    <row r="85" spans="1:8" x14ac:dyDescent="0.25">
      <c r="A85" s="38" t="s">
        <v>120</v>
      </c>
      <c r="B85" t="s">
        <v>139</v>
      </c>
      <c r="C85" s="2"/>
      <c r="D85" s="2"/>
      <c r="E85" s="2"/>
      <c r="F85" s="10"/>
      <c r="G85" s="10"/>
      <c r="H85" s="10"/>
    </row>
    <row r="86" spans="1:8" x14ac:dyDescent="0.25">
      <c r="A86" s="38" t="s">
        <v>121</v>
      </c>
      <c r="B86" t="s">
        <v>138</v>
      </c>
      <c r="C86" s="2"/>
      <c r="D86" s="2"/>
      <c r="E86" s="2"/>
      <c r="F86" s="10"/>
      <c r="G86" s="10"/>
      <c r="H86" s="10"/>
    </row>
    <row r="87" spans="1:8" x14ac:dyDescent="0.25">
      <c r="A87" s="38" t="s">
        <v>131</v>
      </c>
      <c r="B87" t="s">
        <v>140</v>
      </c>
      <c r="C87" s="2"/>
      <c r="D87" s="2"/>
      <c r="E87" s="2"/>
      <c r="F87" s="10"/>
      <c r="G87" s="10"/>
      <c r="H87" s="10"/>
    </row>
    <row r="88" spans="1:8" x14ac:dyDescent="0.25">
      <c r="A88" s="38" t="s">
        <v>132</v>
      </c>
      <c r="B88" t="s">
        <v>141</v>
      </c>
      <c r="C88" s="2"/>
      <c r="D88" s="2"/>
      <c r="E88" s="2"/>
      <c r="F88" s="10"/>
      <c r="G88" s="10"/>
      <c r="H88" s="10"/>
    </row>
    <row r="89" spans="1:8" ht="8.25" customHeight="1" x14ac:dyDescent="0.25">
      <c r="C89" s="2"/>
      <c r="D89" s="2"/>
      <c r="E89" s="2"/>
      <c r="F89" s="10"/>
      <c r="G89" s="10"/>
      <c r="H89" s="10"/>
    </row>
    <row r="90" spans="1:8" x14ac:dyDescent="0.25">
      <c r="A90" s="36" t="s">
        <v>118</v>
      </c>
      <c r="C90" s="2"/>
      <c r="D90" s="2"/>
      <c r="E90" s="2"/>
      <c r="F90" s="10"/>
      <c r="G90" s="10"/>
      <c r="H90" s="10"/>
    </row>
    <row r="91" spans="1:8" x14ac:dyDescent="0.25">
      <c r="A91" t="s">
        <v>16</v>
      </c>
    </row>
    <row r="92" spans="1:8" x14ac:dyDescent="0.25">
      <c r="B92" t="s">
        <v>143</v>
      </c>
    </row>
    <row r="93" spans="1:8" x14ac:dyDescent="0.25">
      <c r="B93" t="s">
        <v>144</v>
      </c>
    </row>
    <row r="94" spans="1:8" x14ac:dyDescent="0.25">
      <c r="B94" t="s">
        <v>55</v>
      </c>
    </row>
    <row r="95" spans="1:8" x14ac:dyDescent="0.25">
      <c r="G95" t="s">
        <v>12</v>
      </c>
    </row>
    <row r="96" spans="1:8" x14ac:dyDescent="0.25">
      <c r="B96" s="13">
        <v>40</v>
      </c>
      <c r="C96" s="13">
        <v>40</v>
      </c>
      <c r="D96" s="13">
        <v>30</v>
      </c>
      <c r="E96" s="13">
        <v>30</v>
      </c>
      <c r="F96" s="13">
        <v>30</v>
      </c>
      <c r="G96" s="2">
        <f>SUM(B96:F96)</f>
        <v>170</v>
      </c>
    </row>
    <row r="97" spans="1:13" x14ac:dyDescent="0.25">
      <c r="F97" s="6" t="s">
        <v>19</v>
      </c>
      <c r="G97">
        <f>+COUNT(B96:F96)</f>
        <v>5</v>
      </c>
    </row>
    <row r="98" spans="1:13" x14ac:dyDescent="0.25">
      <c r="F98" s="6" t="s">
        <v>20</v>
      </c>
      <c r="G98" s="7">
        <f>+G96/G97</f>
        <v>34</v>
      </c>
    </row>
    <row r="99" spans="1:13" x14ac:dyDescent="0.25">
      <c r="A99" t="s">
        <v>67</v>
      </c>
    </row>
    <row r="100" spans="1:13" x14ac:dyDescent="0.25">
      <c r="B100" t="s">
        <v>70</v>
      </c>
    </row>
    <row r="101" spans="1:13" x14ac:dyDescent="0.25">
      <c r="B101" t="s">
        <v>68</v>
      </c>
    </row>
    <row r="102" spans="1:13" x14ac:dyDescent="0.25">
      <c r="B102" t="s">
        <v>11</v>
      </c>
    </row>
    <row r="103" spans="1:13" x14ac:dyDescent="0.25">
      <c r="B103" t="s">
        <v>69</v>
      </c>
    </row>
    <row r="104" spans="1:13" x14ac:dyDescent="0.25">
      <c r="B104" t="s">
        <v>145</v>
      </c>
    </row>
    <row r="105" spans="1:13" ht="7.5" customHeight="1" x14ac:dyDescent="0.25"/>
    <row r="109" spans="1:13" x14ac:dyDescent="0.25">
      <c r="B109" s="2"/>
      <c r="C109" s="43"/>
      <c r="D109" s="43"/>
      <c r="E109" s="2"/>
      <c r="F109" s="2"/>
      <c r="G109" s="2"/>
      <c r="I109" s="6"/>
      <c r="J109" s="30"/>
      <c r="K109" s="50"/>
      <c r="M109" s="7"/>
    </row>
    <row r="141" spans="1:3" x14ac:dyDescent="0.25">
      <c r="A141" t="s">
        <v>21</v>
      </c>
    </row>
    <row r="142" spans="1:3" x14ac:dyDescent="0.25">
      <c r="A142" t="s">
        <v>6</v>
      </c>
    </row>
    <row r="143" spans="1:3" x14ac:dyDescent="0.25">
      <c r="B143" t="s">
        <v>23</v>
      </c>
    </row>
    <row r="144" spans="1:3" x14ac:dyDescent="0.25">
      <c r="B144" t="s">
        <v>14</v>
      </c>
      <c r="C144">
        <f>+F120/20</f>
        <v>0</v>
      </c>
    </row>
    <row r="146" spans="1:2" x14ac:dyDescent="0.25">
      <c r="A146" t="s">
        <v>15</v>
      </c>
    </row>
    <row r="150" spans="1:2" x14ac:dyDescent="0.25">
      <c r="B150" t="s">
        <v>13</v>
      </c>
    </row>
  </sheetData>
  <pageMargins left="0.7" right="0.7" top="0.75" bottom="0.75" header="0.3" footer="0.3"/>
  <pageSetup scale="59" fitToHeight="0" orientation="landscape" horizontalDpi="4294967293"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D0895-D9B8-4829-8760-85EF4B757B67}">
  <dimension ref="A4:Q124"/>
  <sheetViews>
    <sheetView topLeftCell="A9" zoomScale="98" zoomScaleNormal="98" workbookViewId="0">
      <selection activeCell="C10" sqref="C10"/>
    </sheetView>
  </sheetViews>
  <sheetFormatPr defaultRowHeight="15" x14ac:dyDescent="0.25"/>
  <cols>
    <col min="1" max="1" width="2.7109375" customWidth="1"/>
    <col min="2" max="2" width="17.85546875" customWidth="1"/>
    <col min="3" max="3" width="11.140625" customWidth="1"/>
    <col min="4" max="4" width="12.140625" customWidth="1"/>
    <col min="5" max="5" width="9.5703125" customWidth="1"/>
    <col min="6" max="6" width="9.85546875" customWidth="1"/>
    <col min="7" max="7" width="12" customWidth="1"/>
    <col min="8" max="8" width="8.5703125" customWidth="1"/>
    <col min="9" max="9" width="12.5703125" customWidth="1"/>
    <col min="10" max="10" width="11.5703125" bestFit="1" customWidth="1"/>
    <col min="11" max="11" width="12.85546875" customWidth="1"/>
    <col min="12" max="12" width="10.140625" customWidth="1"/>
    <col min="13" max="13" width="10.28515625" customWidth="1"/>
    <col min="14" max="14" width="10" customWidth="1"/>
  </cols>
  <sheetData>
    <row r="4" spans="1:17" ht="21" x14ac:dyDescent="0.35">
      <c r="F4" s="8" t="s">
        <v>26</v>
      </c>
      <c r="G4" s="8"/>
      <c r="H4" s="8"/>
    </row>
    <row r="5" spans="1:17" ht="21" x14ac:dyDescent="0.35">
      <c r="F5" s="8"/>
      <c r="G5" s="8"/>
      <c r="H5" s="8"/>
    </row>
    <row r="6" spans="1:17" ht="21" x14ac:dyDescent="0.35">
      <c r="F6" s="8"/>
      <c r="G6" s="8"/>
      <c r="H6" s="8"/>
    </row>
    <row r="7" spans="1:17" ht="21" x14ac:dyDescent="0.35">
      <c r="F7" s="8" t="s">
        <v>28</v>
      </c>
      <c r="G7" s="8"/>
      <c r="H7" s="8"/>
      <c r="L7" s="8" t="s">
        <v>49</v>
      </c>
    </row>
    <row r="8" spans="1:17" ht="102" customHeight="1" x14ac:dyDescent="0.3">
      <c r="A8" s="5" t="s">
        <v>74</v>
      </c>
      <c r="C8" s="1" t="s">
        <v>19</v>
      </c>
      <c r="D8" s="1" t="s">
        <v>7</v>
      </c>
      <c r="E8" s="1" t="s">
        <v>97</v>
      </c>
      <c r="F8" s="29" t="s">
        <v>93</v>
      </c>
      <c r="G8" s="29" t="s">
        <v>94</v>
      </c>
      <c r="H8" s="9" t="s">
        <v>48</v>
      </c>
      <c r="I8" s="1" t="s">
        <v>38</v>
      </c>
      <c r="J8" s="1" t="s">
        <v>33</v>
      </c>
      <c r="K8" s="1" t="s">
        <v>34</v>
      </c>
      <c r="L8" s="25" t="s">
        <v>63</v>
      </c>
      <c r="M8" s="25" t="s">
        <v>64</v>
      </c>
      <c r="N8" s="25" t="s">
        <v>65</v>
      </c>
      <c r="O8" s="14" t="s">
        <v>54</v>
      </c>
      <c r="P8" s="1" t="s">
        <v>71</v>
      </c>
      <c r="Q8" s="14" t="s">
        <v>72</v>
      </c>
    </row>
    <row r="9" spans="1:17" x14ac:dyDescent="0.25">
      <c r="B9" t="s">
        <v>29</v>
      </c>
      <c r="F9" s="10"/>
      <c r="G9" s="32"/>
      <c r="H9" s="10"/>
      <c r="I9" s="10"/>
      <c r="J9" s="10"/>
      <c r="P9" s="52">
        <v>0.05</v>
      </c>
    </row>
    <row r="10" spans="1:17" x14ac:dyDescent="0.25">
      <c r="B10" t="s">
        <v>30</v>
      </c>
      <c r="C10" s="16">
        <v>1</v>
      </c>
      <c r="D10" s="17">
        <v>35</v>
      </c>
      <c r="E10" s="33">
        <v>8</v>
      </c>
      <c r="F10" s="18">
        <f>+E10*5</f>
        <v>40</v>
      </c>
      <c r="G10" s="32">
        <f>+F10*C10</f>
        <v>40</v>
      </c>
      <c r="H10" s="10">
        <f>+G10*4</f>
        <v>160</v>
      </c>
      <c r="I10" s="11">
        <f>+D10*E10</f>
        <v>280</v>
      </c>
      <c r="J10" s="2">
        <f>+I10*5</f>
        <v>1400</v>
      </c>
      <c r="K10" s="2">
        <f>+J10*4</f>
        <v>5600</v>
      </c>
      <c r="L10" s="2">
        <f>+K22</f>
        <v>4.6018749999999997</v>
      </c>
      <c r="M10" s="4">
        <f>+$G$37</f>
        <v>3.5909090909090908</v>
      </c>
      <c r="N10" s="2">
        <f>+$G$43</f>
        <v>0.37215909090909088</v>
      </c>
      <c r="O10" s="2">
        <f>+L10+D10+M10+N10</f>
        <v>43.564943181818187</v>
      </c>
      <c r="P10" s="2">
        <f>+O10*$P$9</f>
        <v>2.1782471590909096</v>
      </c>
      <c r="Q10" s="28">
        <f>+P10+O10</f>
        <v>45.743190340909095</v>
      </c>
    </row>
    <row r="11" spans="1:17" x14ac:dyDescent="0.25">
      <c r="B11" t="s">
        <v>31</v>
      </c>
      <c r="C11" s="16">
        <v>1</v>
      </c>
      <c r="D11" s="17">
        <v>40</v>
      </c>
      <c r="E11" s="33">
        <v>6</v>
      </c>
      <c r="F11" s="18">
        <f>+E11*5</f>
        <v>30</v>
      </c>
      <c r="G11" s="32">
        <f>+F11*C11</f>
        <v>30</v>
      </c>
      <c r="H11" s="10">
        <f>+G11*4</f>
        <v>120</v>
      </c>
      <c r="I11" s="11">
        <f>+D11*E11</f>
        <v>240</v>
      </c>
      <c r="J11" s="2">
        <f>+I11*5</f>
        <v>1200</v>
      </c>
      <c r="K11" s="2">
        <f>+J11*4</f>
        <v>4800</v>
      </c>
      <c r="L11" s="2">
        <f>+K23</f>
        <v>5.6858333333333331</v>
      </c>
      <c r="M11" s="4">
        <f>+$G$37</f>
        <v>3.5909090909090908</v>
      </c>
      <c r="N11" s="2">
        <f>+$G$43</f>
        <v>0.37215909090909088</v>
      </c>
      <c r="O11" s="2">
        <f>+L11+D11+M11+N11</f>
        <v>49.648901515151522</v>
      </c>
      <c r="P11" s="2">
        <f>+O11*$P$9</f>
        <v>2.4824450757575764</v>
      </c>
      <c r="Q11" s="28">
        <f>+P11+O11</f>
        <v>52.131346590909097</v>
      </c>
    </row>
    <row r="12" spans="1:17" x14ac:dyDescent="0.25">
      <c r="B12" t="s">
        <v>73</v>
      </c>
      <c r="C12" s="16">
        <v>1</v>
      </c>
      <c r="D12" s="17">
        <v>45</v>
      </c>
      <c r="E12" s="33">
        <v>8</v>
      </c>
      <c r="F12" s="18">
        <f>+E12*5</f>
        <v>40</v>
      </c>
      <c r="G12" s="32">
        <f>+F12*C12</f>
        <v>40</v>
      </c>
      <c r="H12" s="10">
        <f>+G12*4</f>
        <v>160</v>
      </c>
      <c r="I12" s="11">
        <f>+D12*E12</f>
        <v>360</v>
      </c>
      <c r="J12" s="2">
        <f>+I12*5</f>
        <v>1800</v>
      </c>
      <c r="K12" s="2">
        <f>+J12*4</f>
        <v>7200</v>
      </c>
      <c r="L12" s="2">
        <f>+K24</f>
        <v>5.2768749999999995</v>
      </c>
      <c r="M12" s="4">
        <f>+$G$37</f>
        <v>3.5909090909090908</v>
      </c>
      <c r="N12" s="2">
        <f>+$G$43</f>
        <v>0.37215909090909088</v>
      </c>
      <c r="O12" s="2">
        <f>+L12+D12+M12+N12</f>
        <v>54.239943181818184</v>
      </c>
      <c r="P12" s="2">
        <f>+O12*$P$9</f>
        <v>2.7119971590909095</v>
      </c>
      <c r="Q12" s="28">
        <f>+P12+O12</f>
        <v>56.95194034090909</v>
      </c>
    </row>
    <row r="13" spans="1:17" ht="15.75" thickBot="1" x14ac:dyDescent="0.3">
      <c r="B13" s="26" t="s">
        <v>12</v>
      </c>
      <c r="C13" s="26">
        <f t="shared" ref="C13:Q13" si="0">SUM(C10:C12)</f>
        <v>3</v>
      </c>
      <c r="D13" s="22">
        <f t="shared" si="0"/>
        <v>120</v>
      </c>
      <c r="E13" s="22"/>
      <c r="F13" s="26">
        <f t="shared" si="0"/>
        <v>110</v>
      </c>
      <c r="G13" s="26">
        <f t="shared" si="0"/>
        <v>110</v>
      </c>
      <c r="H13" s="26">
        <f t="shared" si="0"/>
        <v>440</v>
      </c>
      <c r="I13" s="22">
        <f t="shared" si="0"/>
        <v>880</v>
      </c>
      <c r="J13" s="22">
        <f t="shared" si="0"/>
        <v>4400</v>
      </c>
      <c r="K13" s="22">
        <f t="shared" si="0"/>
        <v>17600</v>
      </c>
      <c r="L13" s="22">
        <f t="shared" si="0"/>
        <v>15.564583333333331</v>
      </c>
      <c r="M13" s="22">
        <f t="shared" si="0"/>
        <v>10.772727272727273</v>
      </c>
      <c r="N13" s="22">
        <f t="shared" si="0"/>
        <v>1.1164772727272727</v>
      </c>
      <c r="O13" s="22">
        <f t="shared" si="0"/>
        <v>147.45378787878789</v>
      </c>
      <c r="P13" s="22">
        <f t="shared" si="0"/>
        <v>7.372689393939396</v>
      </c>
      <c r="Q13" s="22">
        <f t="shared" si="0"/>
        <v>154.82647727272729</v>
      </c>
    </row>
    <row r="14" spans="1:17" ht="15.75" thickTop="1" x14ac:dyDescent="0.25">
      <c r="F14" s="10"/>
      <c r="G14" s="10"/>
      <c r="H14" s="10"/>
      <c r="I14" s="10"/>
      <c r="J14" s="10"/>
    </row>
    <row r="15" spans="1:17" x14ac:dyDescent="0.25">
      <c r="B15" s="53"/>
      <c r="C15" t="s">
        <v>147</v>
      </c>
      <c r="F15" s="10"/>
      <c r="G15" s="10"/>
      <c r="H15" s="10"/>
      <c r="I15" s="10"/>
      <c r="J15" s="10"/>
    </row>
    <row r="16" spans="1:17" x14ac:dyDescent="0.25">
      <c r="B16" t="s">
        <v>146</v>
      </c>
      <c r="F16" s="10"/>
      <c r="G16" s="10"/>
      <c r="H16" s="10"/>
      <c r="I16" s="10"/>
      <c r="J16" s="10"/>
    </row>
    <row r="17" spans="1:14" x14ac:dyDescent="0.25">
      <c r="F17" s="10"/>
      <c r="G17" s="10"/>
      <c r="H17" s="10"/>
    </row>
    <row r="18" spans="1:14" x14ac:dyDescent="0.25">
      <c r="F18" s="10"/>
      <c r="G18" s="10"/>
      <c r="H18" s="10"/>
    </row>
    <row r="19" spans="1:14" ht="60" x14ac:dyDescent="0.25">
      <c r="A19" s="5" t="s">
        <v>37</v>
      </c>
      <c r="B19" s="5"/>
      <c r="D19" s="5"/>
      <c r="E19" s="30" t="s">
        <v>40</v>
      </c>
      <c r="F19" s="12" t="s">
        <v>0</v>
      </c>
      <c r="G19" s="1" t="s">
        <v>1</v>
      </c>
      <c r="H19" t="s">
        <v>2</v>
      </c>
      <c r="I19" s="1" t="s">
        <v>52</v>
      </c>
      <c r="J19" s="1" t="s">
        <v>41</v>
      </c>
      <c r="K19" s="14" t="s">
        <v>62</v>
      </c>
    </row>
    <row r="20" spans="1:14" x14ac:dyDescent="0.25">
      <c r="B20" t="s">
        <v>35</v>
      </c>
      <c r="F20" s="12"/>
      <c r="G20" s="19">
        <f>429.24/2</f>
        <v>214.62</v>
      </c>
      <c r="J20" s="1"/>
    </row>
    <row r="21" spans="1:14" x14ac:dyDescent="0.25">
      <c r="B21" s="5" t="s">
        <v>42</v>
      </c>
      <c r="D21" t="s">
        <v>123</v>
      </c>
      <c r="E21" s="24">
        <v>1.7500000000000002E-2</v>
      </c>
      <c r="F21" s="10">
        <v>35.92</v>
      </c>
      <c r="G21" s="2">
        <f>+G20/4</f>
        <v>53.655000000000001</v>
      </c>
      <c r="H21" s="3">
        <v>0.05</v>
      </c>
    </row>
    <row r="22" spans="1:14" x14ac:dyDescent="0.25">
      <c r="B22" t="s">
        <v>39</v>
      </c>
      <c r="D22" s="4">
        <f>J10</f>
        <v>1400</v>
      </c>
      <c r="E22" s="2">
        <f>+D22*$E$21</f>
        <v>24.500000000000004</v>
      </c>
      <c r="F22" s="2">
        <f>+F21</f>
        <v>35.92</v>
      </c>
      <c r="G22" s="2">
        <f>+$G$21</f>
        <v>53.655000000000001</v>
      </c>
      <c r="H22" s="2">
        <f>+D22*$H$21</f>
        <v>70</v>
      </c>
      <c r="I22" s="4">
        <f>SUM(E22:H22)</f>
        <v>184.07499999999999</v>
      </c>
      <c r="J22">
        <f>+F10</f>
        <v>40</v>
      </c>
      <c r="K22" s="7">
        <f>+I22/J22</f>
        <v>4.6018749999999997</v>
      </c>
      <c r="N22" s="2"/>
    </row>
    <row r="23" spans="1:14" x14ac:dyDescent="0.25">
      <c r="B23" t="s">
        <v>8</v>
      </c>
      <c r="D23" s="4">
        <f>J11</f>
        <v>1200</v>
      </c>
      <c r="E23" s="2">
        <f>+D23*$E$21</f>
        <v>21.000000000000004</v>
      </c>
      <c r="F23" s="2">
        <f>+F22</f>
        <v>35.92</v>
      </c>
      <c r="G23" s="2">
        <f>+$G$21</f>
        <v>53.655000000000001</v>
      </c>
      <c r="H23" s="2">
        <f>+D23*$H$21</f>
        <v>60</v>
      </c>
      <c r="I23" s="4">
        <f>SUM(E23:H23)</f>
        <v>170.57499999999999</v>
      </c>
      <c r="J23">
        <f>+F11</f>
        <v>30</v>
      </c>
      <c r="K23" s="7">
        <f>+I23/J23</f>
        <v>5.6858333333333331</v>
      </c>
      <c r="N23" s="2"/>
    </row>
    <row r="24" spans="1:14" x14ac:dyDescent="0.25">
      <c r="B24" t="s">
        <v>9</v>
      </c>
      <c r="D24" s="4">
        <f>J12</f>
        <v>1800</v>
      </c>
      <c r="E24" s="2">
        <f>+D24*$E$21</f>
        <v>31.500000000000004</v>
      </c>
      <c r="F24" s="2">
        <f>+F23</f>
        <v>35.92</v>
      </c>
      <c r="G24" s="2">
        <f>+$G$21</f>
        <v>53.655000000000001</v>
      </c>
      <c r="H24" s="2">
        <f>+D24*$H$21</f>
        <v>90</v>
      </c>
      <c r="I24" s="4">
        <f>SUM(E24:H24)</f>
        <v>211.07499999999999</v>
      </c>
      <c r="J24">
        <f>+F12</f>
        <v>40</v>
      </c>
      <c r="K24" s="7">
        <f>+I24/J24</f>
        <v>5.2768749999999995</v>
      </c>
      <c r="N24" s="2"/>
    </row>
    <row r="25" spans="1:14" x14ac:dyDescent="0.25">
      <c r="F25" s="10"/>
      <c r="G25" s="10"/>
      <c r="H25" s="10"/>
    </row>
    <row r="26" spans="1:14" x14ac:dyDescent="0.25">
      <c r="F26" s="10"/>
      <c r="G26" s="10"/>
      <c r="H26" s="10"/>
    </row>
    <row r="27" spans="1:14" x14ac:dyDescent="0.25">
      <c r="A27" s="5" t="s">
        <v>36</v>
      </c>
      <c r="B27" s="5"/>
      <c r="C27" s="5"/>
      <c r="F27" s="10"/>
      <c r="G27" s="10"/>
      <c r="H27" s="10"/>
    </row>
    <row r="28" spans="1:14" x14ac:dyDescent="0.25">
      <c r="C28" t="s">
        <v>44</v>
      </c>
      <c r="F28" s="10"/>
      <c r="G28" s="10"/>
      <c r="H28" s="10"/>
    </row>
    <row r="29" spans="1:14" x14ac:dyDescent="0.25">
      <c r="B29" t="s">
        <v>3</v>
      </c>
      <c r="C29" s="17">
        <v>1000</v>
      </c>
      <c r="D29" s="2"/>
      <c r="E29" s="2"/>
      <c r="F29" s="10"/>
      <c r="G29" s="10"/>
      <c r="H29" s="10"/>
    </row>
    <row r="30" spans="1:14" x14ac:dyDescent="0.25">
      <c r="B30" t="s">
        <v>4</v>
      </c>
      <c r="C30" s="17">
        <v>100</v>
      </c>
      <c r="D30" s="2"/>
      <c r="E30" s="2"/>
      <c r="F30" s="10"/>
      <c r="G30" s="10"/>
      <c r="H30" s="10"/>
    </row>
    <row r="31" spans="1:14" x14ac:dyDescent="0.25">
      <c r="B31" t="s">
        <v>5</v>
      </c>
      <c r="C31" s="17">
        <v>100</v>
      </c>
      <c r="D31" s="2"/>
      <c r="E31" s="2"/>
      <c r="F31" s="10"/>
      <c r="G31" s="10"/>
      <c r="H31" s="10"/>
    </row>
    <row r="32" spans="1:14" x14ac:dyDescent="0.25">
      <c r="B32" t="s">
        <v>27</v>
      </c>
      <c r="C32" s="17">
        <v>75</v>
      </c>
      <c r="D32" s="2"/>
      <c r="E32" s="2"/>
      <c r="F32" s="10"/>
      <c r="G32" s="10"/>
      <c r="H32" s="10"/>
    </row>
    <row r="33" spans="1:8" x14ac:dyDescent="0.25">
      <c r="B33" t="s">
        <v>25</v>
      </c>
      <c r="C33" s="17">
        <v>55</v>
      </c>
      <c r="D33" s="2"/>
      <c r="E33" s="2"/>
      <c r="F33" s="10"/>
      <c r="G33" s="10"/>
      <c r="H33" s="10"/>
    </row>
    <row r="34" spans="1:8" x14ac:dyDescent="0.25">
      <c r="B34" t="s">
        <v>10</v>
      </c>
      <c r="C34" s="17">
        <v>250</v>
      </c>
      <c r="D34" s="2"/>
      <c r="E34" s="2"/>
      <c r="H34" s="10"/>
    </row>
    <row r="35" spans="1:8" ht="45" x14ac:dyDescent="0.25">
      <c r="C35" s="17"/>
      <c r="D35" s="2"/>
      <c r="E35" s="2"/>
      <c r="F35" s="12" t="s">
        <v>51</v>
      </c>
      <c r="G35" s="27" t="s">
        <v>58</v>
      </c>
      <c r="H35" s="10"/>
    </row>
    <row r="36" spans="1:8" x14ac:dyDescent="0.25">
      <c r="F36" s="12"/>
      <c r="G36" s="27"/>
    </row>
    <row r="37" spans="1:8" ht="15.75" thickBot="1" x14ac:dyDescent="0.3">
      <c r="B37" s="7" t="s">
        <v>12</v>
      </c>
      <c r="C37" s="20">
        <f>SUM(C29:C34)</f>
        <v>1580</v>
      </c>
      <c r="D37" s="2"/>
      <c r="E37" s="2"/>
      <c r="F37" s="10">
        <f>+H13</f>
        <v>440</v>
      </c>
      <c r="G37" s="7">
        <f>+C37/F37</f>
        <v>3.5909090909090908</v>
      </c>
      <c r="H37" s="10"/>
    </row>
    <row r="38" spans="1:8" ht="15.75" thickTop="1" x14ac:dyDescent="0.25">
      <c r="B38" s="7"/>
      <c r="C38" s="21"/>
      <c r="D38" s="2"/>
      <c r="E38" s="2"/>
      <c r="F38" s="10"/>
      <c r="G38" s="2"/>
      <c r="H38" s="10"/>
    </row>
    <row r="39" spans="1:8" x14ac:dyDescent="0.25">
      <c r="B39" t="s">
        <v>43</v>
      </c>
      <c r="C39" s="2"/>
      <c r="D39" s="2"/>
      <c r="E39" s="2"/>
      <c r="F39" s="10"/>
      <c r="G39" s="10"/>
      <c r="H39" s="10"/>
    </row>
    <row r="40" spans="1:8" x14ac:dyDescent="0.25">
      <c r="B40" t="s">
        <v>45</v>
      </c>
      <c r="C40" s="17">
        <v>500</v>
      </c>
      <c r="D40" s="2"/>
      <c r="E40" s="2"/>
      <c r="F40" s="10"/>
      <c r="H40" s="10"/>
    </row>
    <row r="41" spans="1:8" x14ac:dyDescent="0.25">
      <c r="B41" t="s">
        <v>46</v>
      </c>
      <c r="C41" s="17">
        <v>155</v>
      </c>
      <c r="D41" s="2"/>
      <c r="E41" s="2"/>
      <c r="F41" s="10"/>
      <c r="G41" s="10"/>
      <c r="H41" s="10"/>
    </row>
    <row r="42" spans="1:8" ht="45" x14ac:dyDescent="0.25">
      <c r="C42" s="17"/>
      <c r="D42" s="2"/>
      <c r="E42" s="2"/>
      <c r="F42" s="10"/>
      <c r="G42" s="27" t="s">
        <v>59</v>
      </c>
      <c r="H42" s="10"/>
    </row>
    <row r="43" spans="1:8" ht="15.75" thickBot="1" x14ac:dyDescent="0.3">
      <c r="B43" s="7" t="s">
        <v>12</v>
      </c>
      <c r="C43" s="22">
        <f>SUM(C40:C41)</f>
        <v>655</v>
      </c>
      <c r="D43" s="10" t="s">
        <v>50</v>
      </c>
      <c r="E43" s="10"/>
      <c r="G43" s="7">
        <f>+C43/D47</f>
        <v>0.37215909090909088</v>
      </c>
    </row>
    <row r="44" spans="1:8" ht="15.75" thickTop="1" x14ac:dyDescent="0.25">
      <c r="C44" t="s">
        <v>60</v>
      </c>
      <c r="D44" t="s">
        <v>66</v>
      </c>
      <c r="G44" s="10"/>
      <c r="H44" s="10"/>
    </row>
    <row r="45" spans="1:8" x14ac:dyDescent="0.25">
      <c r="C45" s="2"/>
      <c r="D45" s="2"/>
      <c r="E45" s="2"/>
      <c r="F45" s="10"/>
      <c r="G45" s="10"/>
      <c r="H45" s="10"/>
    </row>
    <row r="46" spans="1:8" ht="75" x14ac:dyDescent="0.25">
      <c r="A46" t="s">
        <v>61</v>
      </c>
      <c r="C46" s="15" t="s">
        <v>57</v>
      </c>
      <c r="F46" s="10"/>
      <c r="G46" s="10"/>
      <c r="H46" s="10"/>
    </row>
    <row r="47" spans="1:8" x14ac:dyDescent="0.25">
      <c r="B47">
        <f>+H13</f>
        <v>440</v>
      </c>
      <c r="C47" s="23">
        <v>4</v>
      </c>
      <c r="D47">
        <f>+C47*B47</f>
        <v>1760</v>
      </c>
      <c r="F47" s="10"/>
      <c r="G47" s="10"/>
      <c r="H47" s="10"/>
    </row>
    <row r="48" spans="1:8" x14ac:dyDescent="0.25">
      <c r="F48" s="10"/>
      <c r="G48" s="10"/>
      <c r="H48" s="10"/>
    </row>
    <row r="49" spans="1:8" x14ac:dyDescent="0.25">
      <c r="F49" s="10"/>
      <c r="G49" s="10"/>
      <c r="H49" s="10"/>
    </row>
    <row r="50" spans="1:8" x14ac:dyDescent="0.25">
      <c r="C50" s="2"/>
      <c r="D50" s="2"/>
      <c r="E50" s="2"/>
      <c r="F50" s="10"/>
      <c r="G50" s="10"/>
      <c r="H50" s="10"/>
    </row>
    <row r="51" spans="1:8" x14ac:dyDescent="0.25">
      <c r="A51" t="s">
        <v>47</v>
      </c>
      <c r="B51">
        <f>+C13</f>
        <v>3</v>
      </c>
      <c r="C51" s="2"/>
      <c r="D51" s="2"/>
      <c r="E51" s="2"/>
      <c r="F51" s="2">
        <f>+C43/B51</f>
        <v>218.33333333333334</v>
      </c>
      <c r="G51" s="10"/>
      <c r="H51" s="10"/>
    </row>
    <row r="52" spans="1:8" x14ac:dyDescent="0.25">
      <c r="B52" t="s">
        <v>56</v>
      </c>
      <c r="C52" s="2"/>
      <c r="D52" s="2"/>
      <c r="E52" s="2"/>
      <c r="F52" s="10"/>
      <c r="G52" s="10"/>
      <c r="H52" s="10"/>
    </row>
    <row r="53" spans="1:8" x14ac:dyDescent="0.25">
      <c r="C53" s="2"/>
      <c r="D53" s="2"/>
      <c r="E53" s="2"/>
      <c r="F53" s="10"/>
      <c r="G53" s="10"/>
    </row>
    <row r="54" spans="1:8" x14ac:dyDescent="0.25">
      <c r="A54" t="s">
        <v>16</v>
      </c>
    </row>
    <row r="55" spans="1:8" x14ac:dyDescent="0.25">
      <c r="B55" t="s">
        <v>22</v>
      </c>
    </row>
    <row r="56" spans="1:8" x14ac:dyDescent="0.25">
      <c r="B56" t="s">
        <v>17</v>
      </c>
    </row>
    <row r="58" spans="1:8" x14ac:dyDescent="0.25">
      <c r="B58" t="s">
        <v>55</v>
      </c>
    </row>
    <row r="60" spans="1:8" x14ac:dyDescent="0.25">
      <c r="H60" t="s">
        <v>12</v>
      </c>
    </row>
    <row r="61" spans="1:8" x14ac:dyDescent="0.25">
      <c r="B61" s="13">
        <v>40</v>
      </c>
      <c r="C61" s="13">
        <v>40</v>
      </c>
      <c r="D61" s="13">
        <v>30</v>
      </c>
      <c r="E61" s="13"/>
      <c r="F61" s="13">
        <v>30</v>
      </c>
      <c r="G61" s="13">
        <v>30</v>
      </c>
      <c r="H61" s="2">
        <f>SUM(B61:G61)</f>
        <v>170</v>
      </c>
    </row>
    <row r="62" spans="1:8" x14ac:dyDescent="0.25">
      <c r="G62" s="6" t="s">
        <v>19</v>
      </c>
      <c r="H62">
        <f>+COUNT(B61:G61)</f>
        <v>5</v>
      </c>
    </row>
    <row r="63" spans="1:8" x14ac:dyDescent="0.25">
      <c r="G63" s="6" t="s">
        <v>20</v>
      </c>
      <c r="H63" s="7">
        <f>+H61/H62</f>
        <v>34</v>
      </c>
    </row>
    <row r="68" spans="1:2" x14ac:dyDescent="0.25">
      <c r="A68" t="s">
        <v>67</v>
      </c>
    </row>
    <row r="70" spans="1:2" x14ac:dyDescent="0.25">
      <c r="B70" t="s">
        <v>70</v>
      </c>
    </row>
    <row r="72" spans="1:2" x14ac:dyDescent="0.25">
      <c r="B72" t="s">
        <v>68</v>
      </c>
    </row>
    <row r="74" spans="1:2" x14ac:dyDescent="0.25">
      <c r="B74" t="s">
        <v>11</v>
      </c>
    </row>
    <row r="76" spans="1:2" x14ac:dyDescent="0.25">
      <c r="B76" t="s">
        <v>69</v>
      </c>
    </row>
    <row r="78" spans="1:2" x14ac:dyDescent="0.25">
      <c r="B78" t="s">
        <v>24</v>
      </c>
    </row>
    <row r="106" spans="2:10" x14ac:dyDescent="0.25">
      <c r="B106" t="s">
        <v>17</v>
      </c>
    </row>
    <row r="108" spans="2:10" x14ac:dyDescent="0.25">
      <c r="B108" t="s">
        <v>18</v>
      </c>
    </row>
    <row r="109" spans="2:10" x14ac:dyDescent="0.25">
      <c r="J109" t="s">
        <v>12</v>
      </c>
    </row>
    <row r="110" spans="2:10" x14ac:dyDescent="0.25">
      <c r="C110" s="2">
        <v>40</v>
      </c>
      <c r="D110" s="2">
        <v>40</v>
      </c>
      <c r="E110" s="2"/>
      <c r="F110" s="2">
        <v>30</v>
      </c>
      <c r="G110" s="2"/>
      <c r="H110" s="2">
        <v>30</v>
      </c>
      <c r="I110" s="2">
        <v>30</v>
      </c>
      <c r="J110" s="2">
        <f>SUM(C110:I110)</f>
        <v>170</v>
      </c>
    </row>
    <row r="111" spans="2:10" x14ac:dyDescent="0.25">
      <c r="I111" s="6" t="s">
        <v>19</v>
      </c>
      <c r="J111">
        <v>5</v>
      </c>
    </row>
    <row r="112" spans="2:10" x14ac:dyDescent="0.25">
      <c r="I112" s="6" t="s">
        <v>20</v>
      </c>
      <c r="J112" s="7">
        <f>+J110/J111</f>
        <v>34</v>
      </c>
    </row>
    <row r="115" spans="1:3" x14ac:dyDescent="0.25">
      <c r="A115" t="s">
        <v>21</v>
      </c>
    </row>
    <row r="116" spans="1:3" x14ac:dyDescent="0.25">
      <c r="A116" t="s">
        <v>6</v>
      </c>
    </row>
    <row r="117" spans="1:3" x14ac:dyDescent="0.25">
      <c r="B117" t="s">
        <v>23</v>
      </c>
    </row>
    <row r="118" spans="1:3" x14ac:dyDescent="0.25">
      <c r="B118" t="s">
        <v>14</v>
      </c>
      <c r="C118">
        <f>+F94/20</f>
        <v>0</v>
      </c>
    </row>
    <row r="120" spans="1:3" x14ac:dyDescent="0.25">
      <c r="A120" t="s">
        <v>15</v>
      </c>
    </row>
    <row r="124" spans="1:3" x14ac:dyDescent="0.25">
      <c r="B124" t="s">
        <v>13</v>
      </c>
    </row>
  </sheetData>
  <sheetProtection algorithmName="SHA-512" hashValue="HXf05Xb45uZzuSZdFCcno3sQjQT51dgq0ZMpKwhrl3FCjj3nC83l94/xipnIgX3rXXanakYl5IIUyBvBsFhdFg==" saltValue="pU3wnzrzllMwt51CzgA5FQ==" spinCount="100000" sheet="1" objects="1" scenarios="1"/>
  <pageMargins left="0.7" right="0.7" top="0.75" bottom="0.75" header="0.3" footer="0.3"/>
  <pageSetup orientation="portrait" horizontalDpi="4294967293" vertic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LABOUR COSTING (FORM)</vt:lpstr>
      <vt:lpstr>LABOUR COSTING example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Joyce Hayward</dc:creator>
  <cp:lastModifiedBy>Joyce Chesley Hayward</cp:lastModifiedBy>
  <cp:lastPrinted>2021-09-19T19:17:00Z</cp:lastPrinted>
  <dcterms:created xsi:type="dcterms:W3CDTF">2021-01-17T02:49:56Z</dcterms:created>
  <dcterms:modified xsi:type="dcterms:W3CDTF">2021-09-19T19:18:56Z</dcterms:modified>
</cp:coreProperties>
</file>